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vs.vm.gov.lv/Portal/webdav/dd5ffc0b-a6e6-438f-a7c0-811144b77446/"/>
    </mc:Choice>
  </mc:AlternateContent>
  <xr:revisionPtr revIDLastSave="0" documentId="13_ncr:1_{7384005E-FFFE-4935-A940-131BA379D45C}" xr6:coauthVersionLast="46" xr6:coauthVersionMax="47" xr10:uidLastSave="{00000000-0000-0000-0000-000000000000}"/>
  <bookViews>
    <workbookView xWindow="-108" yWindow="-108" windowWidth="30936" windowHeight="16896" tabRatio="599" xr2:uid="{00000000-000D-0000-FFFF-FFFF00000000}"/>
  </bookViews>
  <sheets>
    <sheet name="VM" sheetId="1" r:id="rId1"/>
    <sheet name="Par_darbu" sheetId="2" r:id="rId2"/>
    <sheet name="Covid_tiešie_izd_10_milj" sheetId="6" r:id="rId3"/>
    <sheet name="NMPD" sheetId="4" r:id="rId4"/>
    <sheet name="NVD"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2" l="1"/>
  <c r="G84" i="6" l="1"/>
  <c r="G110" i="6" l="1"/>
  <c r="G111" i="6"/>
  <c r="G112" i="6"/>
  <c r="G113" i="6"/>
  <c r="G114" i="6"/>
  <c r="G115" i="6"/>
  <c r="G129" i="6"/>
  <c r="G128" i="6"/>
  <c r="G127" i="6"/>
  <c r="G126" i="6"/>
  <c r="G125" i="6"/>
  <c r="G124" i="6"/>
  <c r="G123" i="6"/>
  <c r="G122" i="6"/>
  <c r="G121" i="6"/>
  <c r="G120" i="6"/>
  <c r="G119" i="6"/>
  <c r="G118" i="6"/>
  <c r="G117" i="6"/>
  <c r="G116" i="6"/>
  <c r="G87" i="6" l="1"/>
  <c r="F76" i="5" l="1"/>
  <c r="F75" i="5"/>
  <c r="F74" i="5"/>
  <c r="F71" i="5"/>
  <c r="F68" i="5"/>
  <c r="G18" i="4" l="1"/>
  <c r="G82" i="6" l="1"/>
  <c r="F64" i="5" l="1"/>
  <c r="F63" i="5"/>
  <c r="F62" i="5"/>
  <c r="F61" i="5"/>
  <c r="F60" i="5"/>
  <c r="G83" i="6" l="1"/>
  <c r="G85" i="6"/>
  <c r="G86" i="6"/>
  <c r="F54" i="5" l="1"/>
  <c r="F53" i="5"/>
  <c r="F52" i="5"/>
  <c r="F51" i="5"/>
  <c r="G11" i="2" l="1"/>
  <c r="F48" i="5"/>
  <c r="F47" i="5"/>
  <c r="F46" i="5"/>
  <c r="F40" i="5"/>
  <c r="F39" i="5"/>
  <c r="F35" i="5"/>
  <c r="F34" i="5"/>
  <c r="F33" i="5"/>
  <c r="F32" i="5"/>
  <c r="F26" i="5"/>
  <c r="F19" i="5"/>
  <c r="F18" i="5"/>
  <c r="F17" i="5"/>
  <c r="F11" i="5"/>
  <c r="I6" i="5"/>
  <c r="G92" i="6"/>
  <c r="J91" i="6"/>
  <c r="G91" i="6"/>
  <c r="J90" i="6"/>
  <c r="I49" i="4" l="1"/>
</calcChain>
</file>

<file path=xl/sharedStrings.xml><?xml version="1.0" encoding="utf-8"?>
<sst xmlns="http://schemas.openxmlformats.org/spreadsheetml/2006/main" count="1128" uniqueCount="423">
  <si>
    <t>Saskaņā ar MK lēmumu piešķirtā summa, euro</t>
  </si>
  <si>
    <t>Pakalpojuma sniedzējs/preču piegādātājs</t>
  </si>
  <si>
    <t>Vienību skaits</t>
  </si>
  <si>
    <t>Pakalpojuma/preces cena, euro par vienību</t>
  </si>
  <si>
    <t>Pakalpojuma/preces saņēmējs</t>
  </si>
  <si>
    <t>MK lēmuma numurs</t>
  </si>
  <si>
    <t>MK lēmums</t>
  </si>
  <si>
    <r>
      <t xml:space="preserve">MK lēmuma datums </t>
    </r>
    <r>
      <rPr>
        <b/>
        <sz val="11"/>
        <rFont val="Times New Roman"/>
        <family val="1"/>
        <charset val="186"/>
      </rPr>
      <t>dd.mm.yyyy</t>
    </r>
  </si>
  <si>
    <t xml:space="preserve">Hipersaite uz MK noteikumu </t>
  </si>
  <si>
    <t>Nr.176</t>
  </si>
  <si>
    <t>"Par apropriācijas palielināšanu Veselības ministrijai"</t>
  </si>
  <si>
    <t>http://m.likumi.lv/doc.php?id=313934</t>
  </si>
  <si>
    <t>29. Veselības ministrija</t>
  </si>
  <si>
    <t>Pasākuma nosaukums</t>
  </si>
  <si>
    <t>Nav attiecināms</t>
  </si>
  <si>
    <t xml:space="preserve">VSIA Bērnu klīniskā universitātes slimnīca </t>
  </si>
  <si>
    <t>VSIA Paula Stradiņa klīniskā universitātes slimnīca</t>
  </si>
  <si>
    <t>SIA Rīgas Austrumu klīniskā universitātes slimnīca</t>
  </si>
  <si>
    <t>VSIA Bērnu klīniskā universitātes slimnīca (Ārkārtas dalībnieku sapulces prot.Nr.01-27.2.2/4 no 15.05.2020. par sabiedrības  pamatkapitāla palielināšanu).</t>
  </si>
  <si>
    <t>SIA Rīgas Austrumu klīniskā universitātes slimnīca ( Ārkārtas daīibnieku sapulces prot.Nr.01-27.2.13/10  no 15.05.2020. par sabiedrības pamatkapitāla palielināšanu).</t>
  </si>
  <si>
    <t>VSIA Paula Stradiņa klīniskā universitātes slimnīca (Ārkārtas dalībnieku sapulces prot.Nr.01-27.2.6/5 no 11.05.2020. par sabiedrības pamatkapitāla palielināšanu).</t>
  </si>
  <si>
    <t xml:space="preserve">SIA Rīgas Austrumu klīniskā universitātes slimnīca pamatkapitāla palielināšana polimerāzes ķēdes reakcijas (PĶR) reālā laika un ekstrakorporālās membrānu oksigenācijas iekārtu, mākslīgās plaušu ventilācijas iekārtu un neinvazīvās ventilācijas iekārtu iegādei. </t>
  </si>
  <si>
    <t>https://likumi.lv/ta/id/312968-par-apropriacijas-palielinasanu-veselibas-ministrijai</t>
  </si>
  <si>
    <t>Nr.80</t>
  </si>
  <si>
    <t>Nr.118</t>
  </si>
  <si>
    <t>"Par finanšu līdzekļu piešķiršanu no valsts budžeta programmas "Līdzekļi neparedzētiem gadījumiem""</t>
  </si>
  <si>
    <t>Nr.136</t>
  </si>
  <si>
    <t>https://likumi.lv/ta/id/313515-par-finansu-lidzeklu-pieskirsanu-no-valsts-budzeta-programmas-lidzekli-neparedzetiem-gadijumiem</t>
  </si>
  <si>
    <t>Saskaņā ar MK lēmumu piešķirtā summa nozarei, euro</t>
  </si>
  <si>
    <t>Izdevumi par medicīnas aprīkojuma, vienreizējo individuālo aizsardzības līdzekļu, medikamentu un vienreizējo materiālu iegādi, kas radušies saistībā ar konoravīrusa “Covid-19” uzliesmojumu.</t>
  </si>
  <si>
    <t>Nr.79</t>
  </si>
  <si>
    <t xml:space="preserve"> "Par finanšu līdzekļu piešķiršanu no valsts budžeta programmas "Līdzekļi neparedzētiem gadījumiem""</t>
  </si>
  <si>
    <t>https://likumi.lv/ta/id/312967-par-finansu-lidzeklu-pieskirsanu-no-valsts-budzeta-programmas-lidzekli-neparedzetiem-gadijumiem?&amp;search=on</t>
  </si>
  <si>
    <t>Medika GN</t>
  </si>
  <si>
    <t>NMPD</t>
  </si>
  <si>
    <t>SIA GRIF</t>
  </si>
  <si>
    <t>A/S STA GRUPA</t>
  </si>
  <si>
    <t>SIA MEDIKA GN</t>
  </si>
  <si>
    <t>SIA IJ UNISONS</t>
  </si>
  <si>
    <t>SIA DEPO DIY</t>
  </si>
  <si>
    <t>SIA BRIZ</t>
  </si>
  <si>
    <t>SIA TMZO</t>
  </si>
  <si>
    <t>Izdevumi par individuālo aizsardzības līdzekļu un pretinfekcijas līdzekļu iegādi.</t>
  </si>
  <si>
    <t>SIA MEDILINK</t>
  </si>
  <si>
    <t>VMR</t>
  </si>
  <si>
    <t>SIA ONEMED</t>
  </si>
  <si>
    <t>AS RECIPE PLUS</t>
  </si>
  <si>
    <t>SIA UNIFARMA</t>
  </si>
  <si>
    <t>SIA ELPIS</t>
  </si>
  <si>
    <t>Izdevumi par pretinfekcijas līdzekļu iegādi.</t>
  </si>
  <si>
    <t>SIA MAGNUM MEDICAL</t>
  </si>
  <si>
    <t>SIA RECIPE PLUS</t>
  </si>
  <si>
    <t>SIA GP NORD</t>
  </si>
  <si>
    <t>Izdevumi par individuālo aizsardzības līdzekļu iegādi.</t>
  </si>
  <si>
    <t>SIA GYZ GmbH</t>
  </si>
  <si>
    <t>ES iepirkums, Veselības nozarei</t>
  </si>
  <si>
    <t>Papildu neatliekamās medicīniskās palīdzības brigāžu izveidi.</t>
  </si>
  <si>
    <t>NMPD (papildus 5 brigāžu izveidei, kas veica COVID-19 analīžu noņemšanu katrā reģionālajā centrā pacientiem mājās un SAC)</t>
  </si>
  <si>
    <t>Izdevumi valsts materiālo rezervju atjaunošanai (aizsardzības līdzekļu iegādei).</t>
  </si>
  <si>
    <t>SIA NMS RIGA</t>
  </si>
  <si>
    <t>Izdevumi par vienreizējo individuālo aizsardzības līdzekļu un dezinfekcijas līdzekļu iegādi.</t>
  </si>
  <si>
    <t>https://likumi.lv/ta/id/313372-par-finansu-lidzeklu-pieskirsanu-no-valsts-budzeta-programmas-lidzekli-neparedzetiem-gadijumiem?&amp;search=on</t>
  </si>
  <si>
    <t>SIA J.I.M.</t>
  </si>
  <si>
    <t>SIA ARBOR MEDICAL KORPORĀCIJA</t>
  </si>
  <si>
    <t>SIA MEDIQ LATVIJA</t>
  </si>
  <si>
    <t>SIA TMZO Latvija</t>
  </si>
  <si>
    <t>SIA TAVEL</t>
  </si>
  <si>
    <t>SIA PRĀNA KO</t>
  </si>
  <si>
    <t>SIA ELVIM</t>
  </si>
  <si>
    <t>SIA BIOMARK</t>
  </si>
  <si>
    <t>SIA MEDEKSPERTS</t>
  </si>
  <si>
    <t>Izdevumi par vienreizējo individuālo aizsardzības līdzekļu (aizsargbrilles, cimdi, ķirurģiskās maskas un respiratori) iegādi.</t>
  </si>
  <si>
    <t>SIA INSTRUMENTI.LV</t>
  </si>
  <si>
    <t>Veselības  nozarei</t>
  </si>
  <si>
    <t>SIA GLOBAL STOCKS</t>
  </si>
  <si>
    <t>Izdevumi par vienreizējo individuālo aizsardzības līdzekļu iegādi, dezinfekcijas līdzekļu iegādi, telpu dezinfekcijas pakalpojumiem un citu preču un pakalpojumu iegādi.</t>
  </si>
  <si>
    <t>A/S SPODRĪBA</t>
  </si>
  <si>
    <t>SIA AMBER DISTRIBUTION LATVIA</t>
  </si>
  <si>
    <t>SIA KIITOCLEAN</t>
  </si>
  <si>
    <t>SIA LATVIJAS ĶIMIJA</t>
  </si>
  <si>
    <t>SIA NORTH TECHNOLOGY GROUP</t>
  </si>
  <si>
    <t>SIA BISMARKS - X</t>
  </si>
  <si>
    <t>SIA HARDS</t>
  </si>
  <si>
    <t>SIA TAVOL</t>
  </si>
  <si>
    <t>SIA HAGBERG</t>
  </si>
  <si>
    <t>SIA T.T.R.</t>
  </si>
  <si>
    <t>SIA HOKEJA PASAULE</t>
  </si>
  <si>
    <t>SIA MEDITEC</t>
  </si>
  <si>
    <t>Samaksa par faktiski izmaksātajām piemaksām atbildīgo institūciju ārstniecības personām un citiem nodarbinātajiem no 2020.gada 1.marta līdz 2020.gada 30.aprīlim par darbu paaugstināta riska un slodzes apstākļos ārkārtas sabiedrības veselības apdraudējumā saistībā ar Covid-19 uzliesmojumu un tā seku novēršanu.</t>
  </si>
  <si>
    <t>nav attiecināms</t>
  </si>
  <si>
    <t>NMPD (ārstniecības personām un citiem nodarbinātajiem par martu un aprīli)</t>
  </si>
  <si>
    <t>NMPD (ārstniecības personām un citiem nodarbinātajiem par maiju)</t>
  </si>
  <si>
    <t>Izdevumi analīžu paņemšanas mobilo punktu izveidei.</t>
  </si>
  <si>
    <t>Nr.271</t>
  </si>
  <si>
    <t>https://likumi.lv/ta/id/314836-par-finansu-lidzeklu-pieskirsanu-no-valsts-budzeta-programmas-lidzekli-neparedzetiem-gadijumiem?&amp;search=on</t>
  </si>
  <si>
    <t>A/S STA Grupa</t>
  </si>
  <si>
    <t>SIA A-BIROJS</t>
  </si>
  <si>
    <t>SIA BALTIC RESTAURANT LATVIA</t>
  </si>
  <si>
    <t>SIA PRODLEX</t>
  </si>
  <si>
    <t>SIA SPIDUMS.LV</t>
  </si>
  <si>
    <t>SIA SUBMARINE LATVIA</t>
  </si>
  <si>
    <t>SIA TMZO LATVIJA</t>
  </si>
  <si>
    <t>SIA VENDEN</t>
  </si>
  <si>
    <t>SIA MAGIC NEBULA</t>
  </si>
  <si>
    <t>SIA RĪGAS PASAŽIERU TERMINĀLS</t>
  </si>
  <si>
    <t>SIA AB RENT</t>
  </si>
  <si>
    <t>SIA TOI TOI</t>
  </si>
  <si>
    <t>VADC</t>
  </si>
  <si>
    <t>Kravas pārvadāšanas izdevumi saistībā ar vienreizējo individuālo aizsardzības līdzekļu iegādi, kas radušies saistībā ar koronavīrusa “Covid-19” uzliesmojumu un tā seku novēršanu.</t>
  </si>
  <si>
    <t>Neinvazīvo mākslīgās plāušu ventilācijas iekārtu ar maskām iegāde</t>
  </si>
  <si>
    <t>Medicīnisko preču un individuālo aizsarglīdzekļu iegāde (aizsargmaskas, respiratori).</t>
  </si>
  <si>
    <t>Medicīnisko preču un individuālo aizsarglīdzekļu iegāde (respiratori).</t>
  </si>
  <si>
    <t>Medicīnisko preču un individuālo aizsarglīdzekļu iegāde (sejas vairogi).</t>
  </si>
  <si>
    <t>Medicīnisko preču un individuālo aizsarglīdzekļu iegāde (vienreizlietojamie kombinezoni).</t>
  </si>
  <si>
    <t>Medicīnisko preču un individuālo aizsarglīdzekļu iegāde (sejas ķirurģiskās maskas).</t>
  </si>
  <si>
    <t>Medicīnisko preču un individuālo aizsarglīdzekļu iegāde (sejas maskas kods 08232).</t>
  </si>
  <si>
    <t>Individuālo aizsarglīdzekļu (IAL) pasta izdevumi</t>
  </si>
  <si>
    <t>Individuālo aizsardzības līdzekļu iegādi stacionārām ārstniecības iestādēm saistībā ar koronavīrusa “Covid-19” uzliesmojumu un tā seku novēršanu</t>
  </si>
  <si>
    <t>AS "Air Baltic Corporation",
reģ.Nr.40003245752</t>
  </si>
  <si>
    <t>SIA "Hipnos",
reģ.Nr.50003877011</t>
  </si>
  <si>
    <t>iekārtu cenas par vienību: 
2314.04; 3471.07; 4813.22; 
masku cenas par vienību: 
27.76; 78.40</t>
  </si>
  <si>
    <t>11 iekārtas, 
55 maskas</t>
  </si>
  <si>
    <t xml:space="preserve">SIA "LSEZ Lauma Fabrics",
reģ.Nr.42103036112 </t>
  </si>
  <si>
    <t>preču cenas par vienību: 0.57; 0.0000121; 0.54826; 2.12; 2.5652; 
transportēšanas izmaksas: 542305.50;</t>
  </si>
  <si>
    <t>SIA  "TAVOL",
reģ.Nr.45402006297</t>
  </si>
  <si>
    <t>1.17; 2.17; 3.11; 6.35</t>
  </si>
  <si>
    <t>Ārstniecības iestādes</t>
  </si>
  <si>
    <t>SIA "3D Technology",
reģ.Nr.42103085103</t>
  </si>
  <si>
    <t>SIA "JP SOLUTIONS",
reģ.Nr.50203090091</t>
  </si>
  <si>
    <t>13.92; 
9.68</t>
  </si>
  <si>
    <t>SIA "Centrālā laboratorija"</t>
  </si>
  <si>
    <t>SIA "Saules Aptieka",
reģ.Nr.40003373494</t>
  </si>
  <si>
    <t>SIA "ATTA-1",
reģ.Nr.40003369889</t>
  </si>
  <si>
    <t>Nodrošinājuma valsts aģentūra</t>
  </si>
  <si>
    <t>VAS "Latvijas Pasts"</t>
  </si>
  <si>
    <t>atbilstoši Latvijas pasta tarifam atkarīgi no sūtījuma svara</t>
  </si>
  <si>
    <t>IAL piegāde ārstniecības iestādēm</t>
  </si>
  <si>
    <t>saskaņā ar ārstniecības iestāžu noslēgtiem līgumiem</t>
  </si>
  <si>
    <t>saskaņā ar ārstniecības iestāžu iesniegtiem datiem</t>
  </si>
  <si>
    <t>Stacionārās ārstniecības iestādes</t>
  </si>
  <si>
    <t xml:space="preserve">Neinvazīvo plaušu mākslīgās ventilācijas iekārtu iegāde IV līmeņa reģionālajām slimnīcām </t>
  </si>
  <si>
    <t>03.03.2020.</t>
  </si>
  <si>
    <t>Nr. 79</t>
  </si>
  <si>
    <t>https://likumi.lv/ta/id/312967-par-finansu-lidzeklu-pieskirsanu-no-valsts-budzeta-programmas-lidzekli-neparedzetiem-gadijumiem</t>
  </si>
  <si>
    <t>SIA “Arbor Medical Korporācija”;
SIA "Hipnos";
SIA "Medeksperts";
SIA “A.Medical</t>
  </si>
  <si>
    <t>SIA "Vidzemes slimnīca", SIA "Liepājas reģionālā slimnīca", SIA "Rēzeknes slimnīca", SIA "Ziemeļkurzemes reģionālā slimnīca", SIA "Jelgavas pilsētas slimnīca" un SIA "Daugavpils reģionālā slimnīca"</t>
  </si>
  <si>
    <t>SIA "Rīgas Austrumu klīniskā universitātes slimnīca" reaģentu komplektu iegādei</t>
  </si>
  <si>
    <t>SIA ,,Hydrox",
SIA ,,Diamedica",</t>
  </si>
  <si>
    <t>dažādi reaģenti</t>
  </si>
  <si>
    <t>SIA "Rīgas Austrumu klīniskā universitātes slimnīca"</t>
  </si>
  <si>
    <t>SIA "Rīgas Austrumu klīniskā universitātes slimnīca" CO2 eliminācijas filtru un citokinīnu filtru iegāde</t>
  </si>
  <si>
    <t xml:space="preserve">SIA „B.Braun Medical”, 
SIA „Scanmed”, </t>
  </si>
  <si>
    <t>2 178;
1 452</t>
  </si>
  <si>
    <t>50 eliminācijas filtri;
50 citokīnu adsorbcijas ierīces</t>
  </si>
  <si>
    <t xml:space="preserve">SIA "Rīgas Austrumu klīniskā universitātes slimnīca" </t>
  </si>
  <si>
    <t>Ūdensapgādes sistēmu atjaunošana SIA "Rīgas Austrumu klīniskā universitātes slimnīca" stacionāram "Latvijas Onkoloģijas centrs"</t>
  </si>
  <si>
    <t>05.05.2020.</t>
  </si>
  <si>
    <t>Nr.237</t>
  </si>
  <si>
    <t>https://likumi.lv/ta/id/314475-par-finansu-lidzeklu-pieskirsanu-no-valsts-budzeta-programmas-lidzekli-neparedzetiem-gadijumiem</t>
  </si>
  <si>
    <t>saskaņā ar slimnīcas noslēgtajiem līgumiem par darbu izpildi</t>
  </si>
  <si>
    <t>SIA "Rīgas Austrumu klīniskā universitātes slimnīca" stacionārs "Latvijas Onkoloģijas centrs"</t>
  </si>
  <si>
    <t>VSIA "Paula Stradiņa klīniskā unoiversitātes slimnīca" 15.korpusa jumta seguma un balkonu nesošās konstrukcijas nomaiņai</t>
  </si>
  <si>
    <t>"Par finanšu līdzekļu piešķiršanu no valsts budžeta programmas "Līdzekļi neparedzētiem gadījumiem"</t>
  </si>
  <si>
    <r>
      <t xml:space="preserve">Izdevumi, kas radušies saistībā ar Covid-19 uzliesmojumu un tā seku novēršanu - AMBULATORAJIEM VESELĪBAS PAKALPOJUMIEM 
</t>
    </r>
    <r>
      <rPr>
        <i/>
        <sz val="10"/>
        <rFont val="Times New Roman"/>
        <family val="1"/>
        <charset val="186"/>
      </rPr>
      <t>(Veiktie pakalpojumi un pacienta līdzmaksājuma kompensācija 
primārajā veselības aprūpē) - Marts</t>
    </r>
  </si>
  <si>
    <t>20.05.2020.</t>
  </si>
  <si>
    <t>https://likumi.lv/ta/id/314836-par-finansu-lidzeklu-pieskirsanu-no-valsts-budzeta-programmas-lidzekli-neparedzetiem-gadijumiem</t>
  </si>
  <si>
    <t>Ambulatorās ārstniecības iestādes</t>
  </si>
  <si>
    <t>Pacienti</t>
  </si>
  <si>
    <r>
      <t xml:space="preserve">Izdevumi, kas radušies saistībā ar Covid-19 uzliesmojumu un tā seku novēršanu - AMBULATORAJIEM VESELĪBAS PAKALPOJUMIEM
</t>
    </r>
    <r>
      <rPr>
        <i/>
        <sz val="10"/>
        <rFont val="Times New Roman"/>
        <family val="1"/>
        <charset val="186"/>
      </rPr>
      <t>(Pacienta līdzmaksājuma kompensācija 
sekundārajā veselības aprūpē) - Marts</t>
    </r>
  </si>
  <si>
    <r>
      <t xml:space="preserve">Izdevumi, kas radušies saistībā ar Covid-19 uzliesmojumu un tā seku novēršanu - STACIONĀRAJIEM VESELĪBAS PAKALPOJUMIEM 
</t>
    </r>
    <r>
      <rPr>
        <i/>
        <sz val="10"/>
        <rFont val="Times New Roman"/>
        <family val="1"/>
        <charset val="186"/>
      </rPr>
      <t>(Pacientu līdzmaksājuma kompensācija stacionārā veselības aprūpē) - Marts</t>
    </r>
  </si>
  <si>
    <r>
      <t xml:space="preserve">Izdevumi, kas radušies saistībā ar Covid-19 uzliesmojumu un tā seku novēršanu - STACIONĀRAJIEM VESELĪBAS PAKALPOJUMIEM 
</t>
    </r>
    <r>
      <rPr>
        <i/>
        <sz val="10"/>
        <rFont val="Times New Roman"/>
        <family val="1"/>
        <charset val="186"/>
      </rPr>
      <t>(Observācijas, Rīgas Austrumu klīniskās universitātes slimnīcai (RAKUS) )- Marts</t>
    </r>
  </si>
  <si>
    <t>Rīgas Austrumu klīniskā universitātes slimnīca</t>
  </si>
  <si>
    <r>
      <t xml:space="preserve">Izdevumi, kas radušies saistībā ar Covid-19 uzliesmojumu un tā seku novēršanu - STACIONĀRAJIEM VESELĪBAS PAKALPOJUMIEM 
</t>
    </r>
    <r>
      <rPr>
        <i/>
        <sz val="10"/>
        <rFont val="Times New Roman"/>
        <family val="1"/>
        <charset val="186"/>
      </rPr>
      <t>(Korona vīrusa COVID-19 paraugu transportēšanas izmaksas stacionārās iestādēs) - Marts</t>
    </r>
  </si>
  <si>
    <t>Ziemeļkurzemes reģionālā slimnīca, Ogres rajona slimnīca, Kuldīgas slimnīca, Jēkabpils reģionālā slimnīca, Alūksnes slimnīca, Vidzemes slimnīca, Jelgavas pilsētas slimnīca</t>
  </si>
  <si>
    <t>saskaņā ar ārstniecības iestāžu sniegtajām atskaitēm</t>
  </si>
  <si>
    <r>
      <t xml:space="preserve">Izdevumi, kas radušies saistībā ar Covid-19 uzliesmojumu un tā seku novēršanu - STACIONĀRAJIEM VESELĪBAS PAKALPOJUMIEM 
</t>
    </r>
    <r>
      <rPr>
        <i/>
        <sz val="10"/>
        <rFont val="Times New Roman"/>
        <family val="1"/>
        <charset val="186"/>
      </rPr>
      <t>(DRG garījumi, Rīgas Austrumu klīniskās universitātes slimnīcai (RAKUS) ) - Marts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</si>
  <si>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 un paraugu paņemšanas punktu un zvanu centra darbības nodrošināšana un  individuālo aizsardzības iegādes izdevumu segšana SIA "Centrālā laboratorija") - Marts</t>
    </r>
  </si>
  <si>
    <t>saskaņā ar laboratorijas atskaiti</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</si>
  <si>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veikšanas/paraugu paņemšanas,  zvanu centra un  individuālo aizsardzības iegādes izdevumu segšana  SIA “E. Gulbja Laboratorija”) - Marts</t>
    </r>
  </si>
  <si>
    <t>SIA “E. Gulbja Laboratorija”</t>
  </si>
  <si>
    <r>
      <t xml:space="preserve">Izdevumi, kas radušies saistībā ar Covid-19 uzliesmojumu un tā seku novēršanu - LABORATORISKO IZMEKLĒJUMU ORGANIZĒŠANAI UN VEIKŠANAI 
</t>
    </r>
    <r>
      <rPr>
        <i/>
        <sz val="10"/>
        <rFont val="Times New Roman"/>
        <family val="1"/>
        <charset val="186"/>
      </rPr>
      <t>(SIA "Rīgas Austrumu klīniskā universitātes slimnīca" Nacionālā mikrobioloģijas references laboratorija, Covid-19 laboratorisko izmeklējumu veikšana un transporta barotņu molekulāri bioloģiskiem izmeklējumiem nodrošināšana) - Marts</t>
    </r>
  </si>
  <si>
    <t>SIA "Rīgas Austrumu klīniskā universitātes slimnīca" Nacionālā mikrobioloģijas references laboratorija</t>
  </si>
  <si>
    <r>
      <t xml:space="preserve">Izdevumi, kas radušies saistībā ar Covid-19 uzliesmojumu un tā seku novēršanu - LABORATORISKO IZMEKLĒJUMU ORGANIZĒŠANAI UN VEIKŠANAI 
</t>
    </r>
    <r>
      <rPr>
        <i/>
        <sz val="10"/>
        <rFont val="Times New Roman"/>
        <family val="1"/>
        <charset val="186"/>
      </rPr>
      <t>(Koronavīrusa Covid-19 testu transportēšanas izdevumi Zinātniskais institūts “BIOR”) - Marts</t>
    </r>
  </si>
  <si>
    <t>Pārtikas drošības, dzīvnieku veselības un vides zinātniskais institūts „BIOR”</t>
  </si>
  <si>
    <t>Covid-19 testu transportēšana no testu pieņemšanas punkta uz laboratoriju</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</si>
  <si>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 paraugu paņemšanas punktu darbība/ paraugu paņemšana VSIA "Paula Stradiņa Klīniskā universitātes slimnīca") - Marts</t>
    </r>
  </si>
  <si>
    <t>VSIA "Paula Stradiņa Klīniskā universitātes slimnīca"</t>
  </si>
  <si>
    <t>Reaģentu komplektu iegāde Rīgas Austrumu klīniskā universitātes slimnīcai</t>
  </si>
  <si>
    <t>saskaņā ar slimnīcas noslēgtajiem līgumiem</t>
  </si>
  <si>
    <t>Video intubācijas komplekta iegāde Rīgas Austrumu klīniskā universitātes slimnīcai</t>
  </si>
  <si>
    <t>Būvdarbiem, lai  nodalītu Rīgas Austrumu klīniskās universitātes slimnīcas pacientu plūsmu un pielāgotu telpas Covid-19 inficēto personu veselības aprūpes pakalpojumiem</t>
  </si>
  <si>
    <t>Rīgas Austrumu klīniskāi universitātes slimnīcai ar Covid-19 inficēto personu asins paraugu paņemšanas, transportēšanas piederumu un ārstniecības preču iegādei</t>
  </si>
  <si>
    <r>
      <t xml:space="preserve">Izdevumi, kas radušies saistībā ar Covid-19 uzliesmojumu un tā seku novēršanu - AMBULATORAJIEM VESELĪBAS PAKALPOJUMIEM 
</t>
    </r>
    <r>
      <rPr>
        <i/>
        <sz val="10"/>
        <rFont val="Times New Roman"/>
        <family val="1"/>
        <charset val="186"/>
      </rPr>
      <t>(Veiktie pakalpojumi un pacienta līdzmaksājuma kompensācija 
primārajā veselības aprūpē) - Aprīlis</t>
    </r>
  </si>
  <si>
    <t>15.07.2020.</t>
  </si>
  <si>
    <t>Nr.383</t>
  </si>
  <si>
    <t>https://likumi.lv/ta/id/316151-par-finansu-lidzeklu-pieskirsanu-no-valsts-budzeta-programmas-lidzekli-neparedzetiem-gadijumiem</t>
  </si>
  <si>
    <r>
      <t xml:space="preserve">Izdevumi, kas radušies saistībā ar Covid-19 uzliesmojumu un tā seku novēršanu - AMBULATORAJIEM VESELĪBAS PAKALPOJUMIEM
</t>
    </r>
    <r>
      <rPr>
        <i/>
        <sz val="10"/>
        <rFont val="Times New Roman"/>
        <family val="1"/>
        <charset val="186"/>
      </rPr>
      <t>(Pacienta līdzmaksājuma kompensācija 
sekundārajā veselības aprūpē) - Aprīlis</t>
    </r>
  </si>
  <si>
    <r>
      <t xml:space="preserve">Izdevumi, kas radušies saistībā ar Covid-19 uzliesmojumu un tā seku novēršanu - STACIONĀRAJIEM VESELĪBAS PAKALPOJUMIEM 
</t>
    </r>
    <r>
      <rPr>
        <i/>
        <sz val="10"/>
        <rFont val="Times New Roman"/>
        <family val="1"/>
        <charset val="186"/>
      </rPr>
      <t>(Pacientu līdzmaksājuma kompensācija stacionārā veselības aprūpē) - Aprīlis</t>
    </r>
  </si>
  <si>
    <r>
      <t xml:space="preserve">Izdevumi, kas radušies saistībā ar Covid-19 uzliesmojumu un tā seku novēršanu - STACIONĀRAJIEM VESELĪBAS PAKALPOJUMIEM 
</t>
    </r>
    <r>
      <rPr>
        <i/>
        <sz val="10"/>
        <rFont val="Times New Roman"/>
        <family val="1"/>
        <charset val="186"/>
      </rPr>
      <t>(Observācijas, Rīgas Austrumu klīniskās universitātes slimnīcai (RAKUS) )- Aprīlis</t>
    </r>
  </si>
  <si>
    <r>
      <t xml:space="preserve">Izdevumi, kas radušies saistībā ar Covid-19 uzliesmojumu un tā seku novēršanu - STACIONĀRAJIEM VESELĪBAS PAKALPOJUMIEM 
</t>
    </r>
    <r>
      <rPr>
        <i/>
        <sz val="10"/>
        <rFont val="Times New Roman"/>
        <family val="1"/>
        <charset val="186"/>
      </rPr>
      <t>(Korona vīrusa COVID-19 paraugu transportēšanas izmaksas stacionārās iestādēs) - Aprīlis</t>
    </r>
  </si>
  <si>
    <r>
      <t xml:space="preserve">Izdevumi, kas radušies saistībā ar Covid-19 uzliesmojumu un tā seku novēršanu - STACIONĀRAJIEM VESELĪBAS PAKALPOJUMIEM 
</t>
    </r>
    <r>
      <rPr>
        <i/>
        <sz val="10"/>
        <rFont val="Times New Roman"/>
        <family val="1"/>
        <charset val="186"/>
      </rPr>
      <t>(DRG garījumi, Rīgas Austrumu klīniskās universitātes slimnīcai (RAKUS) ) - Aprīlis</t>
    </r>
  </si>
  <si>
    <r>
      <t xml:space="preserve">Izdevumi, kas radušies saistībā ar Covid-19 uzliesmojumu un tā seku novēršanu - STACIONĀRAJIEM VESELĪBAS PAKALPOJUMIEM 
</t>
    </r>
    <r>
      <rPr>
        <i/>
        <sz val="10"/>
        <rFont val="Times New Roman"/>
        <family val="1"/>
        <charset val="186"/>
      </rPr>
      <t>(Pacientu ar pozitīvu koronavīrusu Covid-19 transportēšanas uz dzīvesvietu izmaksas) - Aprīlis un Marts</t>
    </r>
  </si>
  <si>
    <t>SIA "Vidzemes slimnīca", VSIA "Bērnu klīniskā universitātes slimnīca", SIA "Ogres rajona slimnīca", SIA "Rīgas Austrumu klīniskā universitātes slimnīca", SIA "Daugavpils reģionālā slimnīca"</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</si>
  <si>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 un paraugu paņemšanas punktu un zvanu centra darbības nodrošināšana un  individuālo aizsardzības iegādes izdevumu segšana SIA "Centrālā laboratorija") - Aprīlis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</si>
  <si>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veikšanas/paraugu paņemšanas,  zvanu centra un  individuālo aizsardzības iegādes izdevumu segšana  SIA “E. Gulbja Laboratorija”) - Aprīlis</t>
    </r>
  </si>
  <si>
    <r>
      <t xml:space="preserve">Izdevumi, kas radušies saistībā ar Covid-19 uzliesmojumu un tā seku novēršanu - LABORATORISKO IZMEKLĒJUMU ORGANIZĒŠANAI UN VEIKŠANAI 
</t>
    </r>
    <r>
      <rPr>
        <i/>
        <sz val="10"/>
        <rFont val="Times New Roman"/>
        <family val="1"/>
        <charset val="186"/>
      </rPr>
      <t>(SIA "Rīgas Austrumu klīniskā universitātes slimnīca" Nacionālā mikrobioloģijas references laboratorija, Covid-19 laboratorisko izmeklējumu veikšana un transporta barotņu molekulāri bioloģiskiem izmeklējumiem nodrošināšana) - Aprīlis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</si>
  <si>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 Zinātniskais institūts “BIOR”) - Aprīlis</t>
    </r>
  </si>
  <si>
    <r>
      <t xml:space="preserve">Izdevumi, kas radušies saistībā ar Covid-19 uzliesmojumu un tā seku novēršanu - LABORATORISKO IZMEKLĒJUMU ORGANIZĒŠANAI UN VEIKŠANAI 
</t>
    </r>
    <r>
      <rPr>
        <i/>
        <sz val="10"/>
        <rFont val="Times New Roman"/>
        <family val="1"/>
        <charset val="186"/>
      </rPr>
      <t>(Koronavīrusa Covid-19 paraugu paņemšanas punktu darbība/ paraugu paņemšana VSIA "Paula Stradiņa Klīniskā universitātes slimnīca") - Aprīlis</t>
    </r>
  </si>
  <si>
    <r>
      <t xml:space="preserve">Izdevumi, kas radušies saistībā ar Covid-19 uzliesmojumu un tā seku novēršanu - AMBULATORAJIEM VESELĪBAS PAKALPOJUMIEM 
</t>
    </r>
    <r>
      <rPr>
        <i/>
        <sz val="10"/>
        <rFont val="Times New Roman"/>
        <family val="1"/>
        <charset val="186"/>
      </rPr>
      <t>(Veiktie pakalpojumi un pacienta līdzmaksājuma kompensācija 
primārajā veselības aprūpē) - Maijs</t>
    </r>
  </si>
  <si>
    <t>11.08.2020.</t>
  </si>
  <si>
    <t>Nr.414</t>
  </si>
  <si>
    <t>https://likumi.lv/ta/id/316610-par-finansu-lidzeklu-pieskirsanu-no-valsts-budzeta-programmas-lidzekli-neparedzetiem-gadijumiem</t>
  </si>
  <si>
    <r>
      <t xml:space="preserve">Izdevumi, kas radušies saistībā ar Covid-19 uzliesmojumu un tā seku novēršanu - AMBULATORAJIEM VESELĪBAS PAKALPOJUMIEM
</t>
    </r>
    <r>
      <rPr>
        <i/>
        <sz val="10"/>
        <rFont val="Times New Roman"/>
        <family val="1"/>
        <charset val="186"/>
      </rPr>
      <t>(Pacienta līdzmaksājuma kompensācija 
sekundārajā veselības aprūpē) - Maijs</t>
    </r>
  </si>
  <si>
    <r>
      <t xml:space="preserve">Izdevumi, kas radušies saistībā ar Covid-19 uzliesmojumu un tā seku novēršanu - STACIONĀRAJIEM VESELĪBAS PAKALPOJUMIEM 
</t>
    </r>
    <r>
      <rPr>
        <i/>
        <sz val="10"/>
        <rFont val="Times New Roman"/>
        <family val="1"/>
        <charset val="186"/>
      </rPr>
      <t>(Pacientu līdzmaksājuma kompensācija stacionārā veselības aprūpē) - Maijs</t>
    </r>
  </si>
  <si>
    <r>
      <t xml:space="preserve">Izdevumi, kas radušies saistībā ar Covid-19 uzliesmojumu un tā seku novēršanu - STACIONĀRAJIEM VESELĪBAS PAKALPOJUMIEM 
</t>
    </r>
    <r>
      <rPr>
        <i/>
        <sz val="10"/>
        <rFont val="Times New Roman"/>
        <family val="1"/>
        <charset val="186"/>
      </rPr>
      <t>(Observācijas, Rīgas Austrumu klīniskās universitātes slimnīcai (RAKUS) )- Maijs</t>
    </r>
  </si>
  <si>
    <r>
      <t xml:space="preserve">Izdevumi, kas radušies saistībā ar Covid-19 uzliesmojumu un tā seku novēršanu - STACIONĀRAJIEM VESELĪBAS PAKALPOJUMIEM 
</t>
    </r>
    <r>
      <rPr>
        <i/>
        <sz val="10"/>
        <rFont val="Times New Roman"/>
        <family val="1"/>
        <charset val="186"/>
      </rPr>
      <t>(Korona vīrusa COVID-19 paraugu transportēšanas izmaksas stacionārās iestādēs) - Maijs</t>
    </r>
  </si>
  <si>
    <r>
      <t xml:space="preserve">Izdevumi, kas radušies saistībā ar Covid-19 uzliesmojumu un tā seku novēršanu - STACIONĀRAJIEM VESELĪBAS PAKALPOJUMIEM 
</t>
    </r>
    <r>
      <rPr>
        <i/>
        <sz val="10"/>
        <rFont val="Times New Roman"/>
        <family val="1"/>
        <charset val="186"/>
      </rPr>
      <t>(DRG garījumi, Rīgas Austrumu klīniskās universitātes slimnīcai (RAKUS) ) - Maijs</t>
    </r>
  </si>
  <si>
    <r>
      <t xml:space="preserve">Izdevumi, kas radušies saistībā ar Covid-19 uzliesmojumu un tā seku novēršanu - STACIONĀRAJIEM VESELĪBAS PAKALPOJUMIEM 
</t>
    </r>
    <r>
      <rPr>
        <i/>
        <sz val="10"/>
        <rFont val="Times New Roman"/>
        <family val="1"/>
        <charset val="186"/>
      </rPr>
      <t>(Pacientu ar pozitīvu koronavīrusu Covid-19 transportēšanas uz dzīvesvietu izmaksas) - Maijs</t>
    </r>
  </si>
  <si>
    <t>SIA "Rīgas Austrumu klīniskā universitātes slimnīca", SIA "Daugavpils reģionālā slimnīca"</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</si>
  <si>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 un paraugu paņemšanas punktu un zvanu centra darbības nodrošināšana un  individuālo aizsardzības iegādes izdevumu segšana SIA "Centrālā laboratorija") - Maijs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</si>
  <si>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veikšanas/paraugu paņemšanas,  zvanu centra un  individuālo aizsardzības iegādes izdevumu segšana  SIA “E. Gulbja Laboratorija”) - Maijs</t>
    </r>
  </si>
  <si>
    <r>
      <t xml:space="preserve">Izdevumi, kas radušies saistībā ar Covid-19 uzliesmojumu un tā seku novēršanu - LABORATORISKO IZMEKLĒJUMU ORGANIZĒŠANAI UN VEIKŠANAI 
</t>
    </r>
    <r>
      <rPr>
        <i/>
        <sz val="10"/>
        <rFont val="Times New Roman"/>
        <family val="1"/>
        <charset val="186"/>
      </rPr>
      <t>(SIA "Rīgas Austrumu klīniskā universitātes slimnīca" Nacionālā mikrobioloģijas references laboratorija, Covid-19 laboratorisko izmeklējumu veikšana un transporta barotņu molekulāri bioloģiskiem izmeklējumiem nodrošināšana) - Maijs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</si>
  <si>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 Zinātniskais institūts “BIOR”) - Maijs</t>
    </r>
  </si>
  <si>
    <r>
      <t xml:space="preserve">Izdevumi, kas radušies saistībā ar Covid-19 uzliesmojumu un tā seku novēršanu - LABORATORISKO IZMEKLĒJUMU ORGANIZĒŠANAI UN VEIKŠANAI 
</t>
    </r>
    <r>
      <rPr>
        <i/>
        <sz val="10"/>
        <rFont val="Times New Roman"/>
        <family val="1"/>
        <charset val="186"/>
      </rPr>
      <t>(Koronavīrusa Covid-19 paraugu paņemšanas punktu darbība/ paraugu paņemšana VSIA "Paula Stradiņa Klīniskā universitātes slimnīca") - Maijs</t>
    </r>
  </si>
  <si>
    <t>Ārstniecības iestāžu speciālisti</t>
  </si>
  <si>
    <t>Piemaksas ārstniecības iestāžu ārstniecības personām un citiem nodarbinātajiem par darbu paaugstināta riska un slodzes apstākļos saistībā ar Covid-19 uzliesmojuma un tā seku novēršanu (ārstniecības iestādes).</t>
  </si>
  <si>
    <t>Piemaksas ārstniecības iestāžu ārstniecības personām un citiem nodarbinātajiem par darbu paaugstināta riska un slodzes apstākļos saistībā ar Covid-19 uzliesmojuma un tā seku novēršanu (ģimenes ārsti).</t>
  </si>
  <si>
    <t xml:space="preserve"> Piemaksas ārstniecības iestāžu ārstniecības personām un citiem nodarbinātajiem par darbu paaugstināta riska un slodzes apstākļos saistībā ar Covid-19 uzliesmojuma un tā seku novēršanu (Papildus maksājums aptiekām par "A"saraksta zāļu izsniegšanu).</t>
  </si>
  <si>
    <t xml:space="preserve"> Piemaksas ārstniecības iestāžu ārstniecības personām un citiem nodarbinātajiem par darbu paaugstināta riska un slodzes apstākļos saistībā ar Covid-19 uzliesmojuma un tā seku novēršanu (NVD darbiniekem).</t>
  </si>
  <si>
    <t>Ārstniecības iestāžu darbinieki, kuriem ir tieša saskare ar Covid-19 pacientiem un/vai iesaistīti Covid-19 testēšanā, jautājumu risināšanā un seku novēršanā</t>
  </si>
  <si>
    <t>820.11 euro uz praksi no 01.03.2020 līdz 31.03.2020.;
546.74 euro uz praksi no 01.04.2020. līdz 30.04.2020.;
546.74 euro uz praksi no 01.05.2020. līdz 31.05.2020.</t>
  </si>
  <si>
    <t>Ģimenes ārsti</t>
  </si>
  <si>
    <t>0.71 euro par vienu recepti</t>
  </si>
  <si>
    <t>Farmaceiti</t>
  </si>
  <si>
    <t>NVD darbinieki, kuri ir iesaistīti Covid-19 jautājumu risināšanā un seku novēršanā</t>
  </si>
  <si>
    <t>Piemaksas ārstniecības iestāžu ārstniecības personām un citiem nodarbinātajiem par darbu paaugstināta riska un slodzes apstākļos saistībā ar Covid-19 uzliesmojuma un tā seku novēršanu (VM darbiniekiem).</t>
  </si>
  <si>
    <t>Piemaksas ārstniecības iestāžu ārstniecības personām un citiem nodarbinātajiem par darbu paaugstināta riska un slodzes apstākļos saistībā ar Covid-19 uzliesmojuma un tā seku novēršanu (SPKC darbiniekiem).</t>
  </si>
  <si>
    <t>VM darbinieki, kuri ir iesaistīti Covid-19 jautājumu risināšanā un seku novēršanā</t>
  </si>
  <si>
    <t>SPKC darbinieki, kuri ir iesaistīti Covid-19 jautājumu risināšanā un seku novēršanā</t>
  </si>
  <si>
    <t>29. Veselības ministrja/Neatliekamās medicīniskās palīdzības dienests (NMPD), t.sk. iegādes nozarei</t>
  </si>
  <si>
    <t>NVD</t>
  </si>
  <si>
    <t xml:space="preserve">NVD, nodots patapinājumā SIA "Rīgas Austrumu klīniskā universitātes slimnīca" </t>
  </si>
  <si>
    <t>29. Veselības ministrija (VM), Neatliekamās medicīniskās palīdzības dienests (NMPD), Nacionālais veselības dienests (NVD), Slimību profilakses un kontroles centrs (SPKC)</t>
  </si>
  <si>
    <t>Ārstniecības iestādes, aptiekas,  NMPD, sociālās aprūpes centri, VADC</t>
  </si>
  <si>
    <t>Valsts materiālās rezerves (VMR)</t>
  </si>
  <si>
    <t>Reaģenti, piederumi un cits testēšanai nepieciešamais SARS-CoV-2 antivielu noteikšanai, Anti-SARS-CoV-2 PC Elecsys (ar PVN 21%)</t>
  </si>
  <si>
    <t>Reaģenti, piederumi un cits testēšanai nepieciešamais SARS-CoV-2 antivielu noteikšanai, Assay Tip/Cup Elecsys (ar PVN 12%)</t>
  </si>
  <si>
    <t>Reaģenti, piederumi un cits testēšanai nepieciešamais SARS-CoV-2 antivielu noteikšanai, Anti-SARS-CoV-2 PC Elecsys cobas e 200 (ar PVN 12%)</t>
  </si>
  <si>
    <t>Reaģenti, piederumi un cits testēšanai nepieciešamais SARS-CoV-2 antivielu noteikšanai, CleanCell M 2x2 L (ar PVN 12%)</t>
  </si>
  <si>
    <t>Reaģenti, piederumi un cits testēšanai nepieciešamais SARS-CoV-2 antivielu noteikšanai, ProCell M 2x2 L (ar PVN 12%)</t>
  </si>
  <si>
    <t>Reaģenti, piederumi un cits testēšanai nepieciešamais SARS-CoV-2 antivielu noteikšanai, Probe Wash M Elecsys (ar PVN 12%)</t>
  </si>
  <si>
    <t xml:space="preserve">SIA Roche Latvija </t>
  </si>
  <si>
    <t>Zāļu krājumu nodrošināšana ārstniecības iestādēm Covid-19 infekcijas izplatības laikā</t>
  </si>
  <si>
    <t>Nr.413</t>
  </si>
  <si>
    <t>https://likumi.lv/ta/id/316608-par-finansu-lidzeklu-pieskirsanu-no-valsts-budzeta-programmas-lidzekli-neparedzetiem-gadijumiem</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</si>
  <si>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 un paraugu paņemšanas punktu un zvanu centra darbības nodrošināšana un  individuālo aizsardzības iegādes izdevumu segšana SIA "Centrālā laboratorija") - Jūnijs</t>
    </r>
  </si>
  <si>
    <t>04.09.2020.</t>
  </si>
  <si>
    <t>Nr.484</t>
  </si>
  <si>
    <t>https://likumi.lv/ta/id/317160-par-finansu-lidzeklu-pieskirsanu-no-valsts-budzeta-programmas-lidzekli-neparedzetiem-gadijumiem</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</si>
  <si>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veikšanas/paraugu paņemšanas,  zvanu centra un  individuālo aizsardzības iegādes izdevumu segšana, ģimenes ārstu komplekti un loģistika  SIA “E. Gulbja Laboratorija”) - Jūnijs</t>
    </r>
  </si>
  <si>
    <r>
      <t xml:space="preserve">Izdevumi, kas radušies saistībā ar Covid-19 uzliesmojumu un tā seku novēršanu - LABORATORISKO IZMEKLĒJUMU ORGANIZĒŠANAI UN VEIKŠANAI 
</t>
    </r>
    <r>
      <rPr>
        <i/>
        <sz val="10"/>
        <rFont val="Times New Roman"/>
        <family val="1"/>
        <charset val="186"/>
      </rPr>
      <t>(SIA "Rīgas Austrumu klīniskā universitātes slimnīca" Nacionālā mikrobioloģijas references laboratorija, Covid-19 laboratorisko izmeklējumu veikšana un transporta barotņu molekulāri bioloģiskiem izmeklējumiem nodrošināšana) - Jūnijs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</si>
  <si>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 un transporta barotņu molekulāri bioloģiskiem izmeklējumiem nodrošināšana Zinātniskais institūts “BIOR”) - Jūnijs</t>
    </r>
  </si>
  <si>
    <t>Samaksa par faktiski izmaksātajām piemaksām atbildīgo institūciju ārstniecības personām un citiem nodarbinātajiem no 2020.gada 1.maija līdz 2020.gada 31.maijam par darbu paaugstināta riska un slodzes apstākļos ārkārtas sabiedrības veselības apdraudējumā saistībā ar Covid-19 uzliesmojumu un tā seku novēršanu.</t>
  </si>
  <si>
    <t>SIA D19 SUPPLY</t>
  </si>
  <si>
    <t>SIA TENTTEX</t>
  </si>
  <si>
    <t>SIA "Daugavpils reģionālā slimnīca" intensīvās terapijas nodaļas paplašināšanai, izolācijas boksu izveidei un pacientu plūsmu nodalīšanai</t>
  </si>
  <si>
    <t>16.09.2020.</t>
  </si>
  <si>
    <t>Nr.509</t>
  </si>
  <si>
    <t>https://likumi.lv/ta/id/317376-par-finansu-lidzeklu-pieskirsanu-no-valsts-budzeta-programmas-lidzekli-neparedzetiem-gadijumiem</t>
  </si>
  <si>
    <t>SIA "Daugavpils reģionālā slimnīca"</t>
  </si>
  <si>
    <t>SIA "Vidzemes slimnīca" intensīvās terapijas nodaļas paplašināšanai, izolācijas boksu izveidei un pacientu plūsmu nodalīšanai</t>
  </si>
  <si>
    <t>SIA "Vidzemes slimnīca"</t>
  </si>
  <si>
    <t>Ātrās molekulārās diagnostikas iekārtu iegāde</t>
  </si>
  <si>
    <t>saskaņā ar noslēgtajiem līgumiem</t>
  </si>
  <si>
    <t>Izdevumi par tiešsaistes vebināru organizēšanu un īstenošanu par aktuāliem ar jaunā koronavīrusa infekciju (Covid-19) saistītiem jautājumiem, nodrošinot nepieciešamās informācijas un uzskates materiālu sagatavošanu, tehnisko aprīkojumu un vebināru vadīšanu</t>
  </si>
  <si>
    <t>saskaņā ar noslēgto līgumu</t>
  </si>
  <si>
    <t>VSIA "Paula Stradiņa klīniskā universitātes slimnīca", reģ.Nr.40003457109</t>
  </si>
  <si>
    <t>Nr.508</t>
  </si>
  <si>
    <t>https://likumi.lv/ta/id/317374-par-apropriacijas-palielinasanu-veselibas-ministrijai</t>
  </si>
  <si>
    <t xml:space="preserve">Pamatkapitāla palielināšana VSIA Paula Stradiņa klīniskā universitātes slimnīca  A2 korpusa pilnas funkcionalitātes nodrošināšanai un 15., 32. un 109. korpusa renovācijai un VSIA Bērnu klīniskā universitātes slimnīca ambulatorā korpusa (ar uzņemšanas nodaļu) un observācijas nodaļas būvniecībai. </t>
  </si>
  <si>
    <t xml:space="preserve"> VSIA Bērnu klīniskā universitātes slimnīca</t>
  </si>
  <si>
    <t>Papildu iemaksas Ārkārtas atbalsta instrumentā plašāka Covid-19 vakcīnu portfeļa pieejamības nodrošināšanai</t>
  </si>
  <si>
    <t>19.10.2020.</t>
  </si>
  <si>
    <t>Nr.608</t>
  </si>
  <si>
    <t>https://likumi.lv/ta/id/318053-par-finansu-lidzeklu-pieskirsanu-no-valsts-budzeta-programmas-lidzekli-neparedzetiem-gadijumiem</t>
  </si>
  <si>
    <r>
      <t xml:space="preserve">Izdevumi, kas radušies saistībā ar Covid-19 uzliesmojumu un tā seku novēršanu - AMBULATORAJIEM VESELĪBAS PAKALPOJUMIEM
</t>
    </r>
    <r>
      <rPr>
        <i/>
        <sz val="10"/>
        <rFont val="Times New Roman"/>
        <family val="1"/>
        <charset val="186"/>
      </rPr>
      <t>(Zobārstniecības pakalpojumi: laiks epidemioloģiskās drošības pasākumu nodrošināšanai zobārstniecības ārstam un zobārstniecības māsai vai higiēnistam) - Jūlijs</t>
    </r>
  </si>
  <si>
    <t>20.10.2020.</t>
  </si>
  <si>
    <t>Nr.613</t>
  </si>
  <si>
    <t>https://likumi.lv/ta/id/318111-par-finansu-lidzeklu-pieskirsanu-no-valsts-budzeta-programmas-lidzekli-neparedzetiem-gadijumiem</t>
  </si>
  <si>
    <t>Zobārstniecības ārstniecības iestādes</t>
  </si>
  <si>
    <t>1.24 (ārsti); 
0.73 (māsas/ higiēnisti)</t>
  </si>
  <si>
    <t>ārstiem = 17 294 manipulācijas;
māsām/ higiēnistiem = 15 593 manipulācijas;</t>
  </si>
  <si>
    <t>Zobārsti, zobārstniecības māsas un higiēnisti</t>
  </si>
  <si>
    <r>
      <t xml:space="preserve">Izdevumi, kas radušies saistībā ar Covid-19 uzliesmojumu un tā seku novēršanu - AMBULATORAJIEM VESELĪBAS PAKALPOJUMIEM
</t>
    </r>
    <r>
      <rPr>
        <i/>
        <sz val="10"/>
        <rFont val="Times New Roman"/>
        <family val="1"/>
        <charset val="186"/>
      </rPr>
      <t>(Sekundārās veselības aprūpes pakalpojumi: laiks epidemioloģiskās drošības pasākumu nodrošināšanai ārstam vai funkcionālajam speciālistam un māsai) - Jūlijs</t>
    </r>
  </si>
  <si>
    <t>Sekundārās veselības aprūpes iestādes</t>
  </si>
  <si>
    <t>1.24 (ārsti/ funkcionālie speciālisti); 
0.73 (māsas)</t>
  </si>
  <si>
    <t>ārstiem/ funkcionāliem speciālistiem = 
229 005 manipulācijas;
māsām = 163 671 manipulācijas;</t>
  </si>
  <si>
    <t>Ārsti, funkcionālie speciālisti un māsas</t>
  </si>
  <si>
    <r>
      <t xml:space="preserve">Izdevumi, kas radušies saistībā ar Covid-19 uzliesmojumu un tā seku novēršanu - STACIONĀRAJIEM VESELĪBAS PAKALPOJUMIEM 
</t>
    </r>
    <r>
      <rPr>
        <i/>
        <sz val="10"/>
        <rFont val="Times New Roman"/>
        <family val="1"/>
        <charset val="186"/>
      </rPr>
      <t>(Korona vīrusa COVID-19 paraugu transportēšanas izmaksas stacionārās iestādēs) - Jūlijs + korekcija par jūniju</t>
    </r>
  </si>
  <si>
    <r>
      <t xml:space="preserve">Izdevumi, kas radušies saistībā ar Covid-19 uzliesmojumu un tā seku novēršanu - STACIONĀRAJIEM VESELĪBAS PAKALPOJUMIEM 
</t>
    </r>
    <r>
      <rPr>
        <i/>
        <sz val="10"/>
        <rFont val="Times New Roman"/>
        <family val="1"/>
        <charset val="186"/>
      </rPr>
      <t>(Pacientu ar pozitīvu koronavīrusu Covid-19 transportēšanas uz dzīvesvietu izmaksas) - Jūlijs + korekcija par jūniju</t>
    </r>
  </si>
  <si>
    <t>kopā 10 pacienti</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</si>
  <si>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 un paraugu paņemšanas punktu un zvanu centra darbības nodrošināšana un  individuālo aizsardzības iegādes izdevumu segšana SIA "Centrālā laboratorija") - Jūlijs + korekcija par martu un jūniju</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</si>
  <si>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veikšanas/paraugu paņemšanas,  zvanu centra un  individuālo aizsardzības iegādes izdevumu segšana  SIA “E. Gulbja Laboratorija”) - Jūlijs</t>
    </r>
  </si>
  <si>
    <r>
      <t xml:space="preserve">Izdevumi, kas radušies saistībā ar Covid-19 uzliesmojumu un tā seku novēršanu - LABORATORISKO IZMEKLĒJUMU ORGANIZĒŠANAI UN VEIKŠANAI 
</t>
    </r>
    <r>
      <rPr>
        <i/>
        <sz val="10"/>
        <rFont val="Times New Roman"/>
        <family val="1"/>
        <charset val="186"/>
      </rPr>
      <t>(SIA "Rīgas Austrumu klīniskā universitātes slimnīca" Nacionālā mikrobioloģijas references laboratorija, Covid-19 laboratorisko izmeklējumu veikšana un transporta barotņu molekulāri bioloģiskiem izmeklējumiem nodrošināšana) - Jūlijs</t>
    </r>
  </si>
  <si>
    <r>
      <t xml:space="preserve">Medikamenta </t>
    </r>
    <r>
      <rPr>
        <i/>
        <sz val="10"/>
        <rFont val="Times New Roman"/>
        <family val="1"/>
        <charset val="186"/>
      </rPr>
      <t>Veclury</t>
    </r>
    <r>
      <rPr>
        <sz val="10"/>
        <rFont val="Times New Roman"/>
        <family val="1"/>
        <charset val="186"/>
      </rPr>
      <t xml:space="preserve"> (ar aktīvo vielu remdesivīrs) pieejamības nodrošināšana Covid-19 medikamentozās ārstēšanas procesā laikposmā no 2020. gada oktobra līdz 2020. gada 31. decembrim</t>
    </r>
  </si>
  <si>
    <t>Nr.614</t>
  </si>
  <si>
    <t>https://likumi.lv/ta/id/318112-par-finansu-lidzeklu-pieskirsanu-no-valsts-budzeta-programmas-lidzekli-neparedzetiem-gadijumiem</t>
  </si>
  <si>
    <t>Eiropas Komisija</t>
  </si>
  <si>
    <t>Gilead Ireland UC</t>
  </si>
  <si>
    <t>386.40 EUR (ar 12% PVN)</t>
  </si>
  <si>
    <t>2850 flakoni</t>
  </si>
  <si>
    <t>Ārstniecības iestādes/ pacienti</t>
  </si>
  <si>
    <t>Izdevumi par medicīnas aprīkojuma (PMV) iegādi, kas radušies saistībā ar konoravīrusa “Covid-19” uzliesmojumu.</t>
  </si>
  <si>
    <t>SIA A Medical</t>
  </si>
  <si>
    <r>
      <t xml:space="preserve">Virsstundu darba, kas saistīts ar Covid-19 infekcijas izplatības ierobežošanu un seku novēršanu, kompensācijai laikposmā no 2020.gada 1.marta līdz 2020.gada 9.jūnijam
 - </t>
    </r>
    <r>
      <rPr>
        <i/>
        <sz val="10"/>
        <rFont val="Times New Roman"/>
        <family val="1"/>
        <charset val="186"/>
      </rPr>
      <t>Ārstniecības iestādēm</t>
    </r>
  </si>
  <si>
    <t>03.11.2020.</t>
  </si>
  <si>
    <t>Nr. 640</t>
  </si>
  <si>
    <t>https://likumi.lv/ta/id/318406-par-finansu-lidzeklu-pieskirsanu-no-valsts-budzeta-programmas-lidzekli-neparedzetiem-gadijumiem</t>
  </si>
  <si>
    <r>
      <t xml:space="preserve">Virsstundu darba, kas saistīts ar Covid-19 infekcijas izplatības ierobežošanu un seku novēršanu, kompensācijai laikposmā no 2020.gada 1.marta līdz 2020.gada 9.jūnijam
 - </t>
    </r>
    <r>
      <rPr>
        <i/>
        <sz val="10"/>
        <rFont val="Times New Roman"/>
        <family val="1"/>
        <charset val="186"/>
      </rPr>
      <t>NVD darbiniekiem</t>
    </r>
  </si>
  <si>
    <t>06.11.2020.</t>
  </si>
  <si>
    <t>Nr.656</t>
  </si>
  <si>
    <t>https://likumi.lv/ta/id/318518-par-finansu-lidzeklu-pieskirsanu-no-valsts-budzeta-programmas-lidzekli-neparedzetiem-gadijumiem</t>
  </si>
  <si>
    <r>
      <t xml:space="preserve">Piemaksas ārstniecības iestāžu ārstniecības personām un citiem nodarbinātajiem par darbu paaugstināta riska un slodzes apstākļos saistībā ar Covid-19 uzliesmojuma un tā seku novēršanu (uzņemšanas nodaļas)
</t>
    </r>
    <r>
      <rPr>
        <i/>
        <sz val="10"/>
        <rFont val="Times New Roman"/>
        <family val="1"/>
        <charset val="186"/>
      </rPr>
      <t>- Oktobris</t>
    </r>
  </si>
  <si>
    <t>Stacionāro ārstniecības iestāžu uzņemšanas nodaļu darbinieki</t>
  </si>
  <si>
    <r>
      <t xml:space="preserve">Piemaksas ārstniecības iestāžu ārstniecības personām un citiem nodarbinātajiem par darbu paaugstināta riska un slodzes apstākļos saistībā ar Covid-19 uzliesmojuma un tā seku novēršanu (ģimenes ārstu prakses)
</t>
    </r>
    <r>
      <rPr>
        <i/>
        <sz val="10"/>
        <rFont val="Times New Roman"/>
        <family val="1"/>
        <charset val="186"/>
      </rPr>
      <t>- Oktobris</t>
    </r>
  </si>
  <si>
    <r>
      <t xml:space="preserve">Piemaksas ārstniecības iestāžu ārstniecības personām un citiem nodarbinātajiem par darbu paaugstināta riska un slodzes apstākļos saistībā ar Covid-19 uzliesmojuma un tā seku novēršanu (farmaceiti)
</t>
    </r>
    <r>
      <rPr>
        <i/>
        <sz val="10"/>
        <rFont val="Times New Roman"/>
        <family val="1"/>
        <charset val="186"/>
      </rPr>
      <t>- Oktobris</t>
    </r>
  </si>
  <si>
    <t>NMPD Ārstniecības personas un pārējie nodarbinātie, kas iesaistīti Covid-19 infekcijas izplatības ierobežošanā un seku novēršanā</t>
  </si>
  <si>
    <t>Virsstundu darba, kas saistīts ar Covid-19 infekcijas izplatības ierobežošanu un seku novēršanu, kompensācijai laikposmā no 2020.gada 1.marta līdz 2020.gada 9.jūnijam
 - NMPD darbiniekiem</t>
  </si>
  <si>
    <t>Virsstundu darba, kas saistīts ar Covid-19 infekcijas izplatības ierobežošanu un seku novēršanu, kompensācijai laikposmā no 2020.gada 1.marta līdz 2020.gada 9.jūnijam
 - VM darbiniekiem</t>
  </si>
  <si>
    <t>VM darbiniekiem, kas iesaistīti Covid-19 infekcijas izplatības ierobežošanā un seku novēršanā</t>
  </si>
  <si>
    <t>Virsstundu darba, kas saistīts ar Covid-19 infekcijas izplatības ierobežošanu un seku novēršanu, kompensācijai laikposmā no 2020.gada 1.marta līdz 2020.gada 9.jūnijam
 - SPKC darbiniekiem</t>
  </si>
  <si>
    <t>SPKC personas un pārējie nodarbinātie, kas iesaistīti Covid-19 infekcijas izplatības ierobežošanā un seku novēršanā</t>
  </si>
  <si>
    <t>NMPD darbinieki</t>
  </si>
  <si>
    <t>Nr.641</t>
  </si>
  <si>
    <t>https://likumi.lv/ta/id/318407-par-finansu-lidzeklu-pieskirsanu-no-valsts-budzeta-programmas-lidzekli-neparedzetiem-gadijumiem</t>
  </si>
  <si>
    <t>vidējā manipulācijas cena
= 61.3929 euro</t>
  </si>
  <si>
    <r>
      <t xml:space="preserve">Izdevumi, kas radušies saistībā ar Covid-19 uzliesmojumu un tā seku novēršanu - AMBULATORAJIEM VESELĪBAS PAKALPOJUMIEM
</t>
    </r>
    <r>
      <rPr>
        <i/>
        <sz val="10"/>
        <rFont val="Times New Roman"/>
        <family val="1"/>
        <charset val="186"/>
      </rPr>
      <t>(Sekundārās veselības aprūpes pakalpojumiem un zobārstniecības pakalpojumiem saistībā ar epidemioloģisko prasību nodrošināšanu) - Septembris, Oktobris un Novembris</t>
    </r>
  </si>
  <si>
    <t>Sekundārās un zobārstniecības veselības aprūpes iestādes</t>
  </si>
  <si>
    <t>atbilstoši MK 28.08.2018. noteikumos Nr.555 "Veselības aprūpes pakalpojumu organizēšanas un samaksas kārtība" apstiprinātajiem tarifiem</t>
  </si>
  <si>
    <t>Ārsti, zobārsti, funkcionālie speciālisti, māsas, zobārstniecības māsas un higiēnisti</t>
  </si>
  <si>
    <r>
      <t xml:space="preserve">Izdevumi, kas radušies saistībā ar Covid-19 uzliesmojumu un tā seku novēršanu - AMBULATORAJIEM VESELĪBAS PAKALPOJUMIEM 
</t>
    </r>
    <r>
      <rPr>
        <i/>
        <sz val="10"/>
        <rFont val="Times New Roman"/>
        <family val="1"/>
        <charset val="186"/>
      </rPr>
      <t>(Veiktie pakalpojumi un pacienta līdzmaksājuma kompensācija 
primārajā veselības aprūpē) - Korekcija par martu, aprīli un maiju</t>
    </r>
  </si>
  <si>
    <t>Nr.657</t>
  </si>
  <si>
    <t>https://likumi.lv/ta/id/318519-par-finansu-lidzeklu-pieskirsanu-no-valsts-budzeta-programmas-lidzekli-neparedzetiem-gadijumiem</t>
  </si>
  <si>
    <r>
      <t xml:space="preserve">Izdevumi, kas radušies saistībā ar Covid-19 uzliesmojumu un tā seku novēršanu - AMBULATORAJIEM VESELĪBAS PAKALPOJUMIEM
</t>
    </r>
    <r>
      <rPr>
        <i/>
        <sz val="10"/>
        <rFont val="Times New Roman"/>
        <family val="1"/>
        <charset val="186"/>
      </rPr>
      <t>(Sekundārās veselības aprūpes pakalpojumi: laiks epidemioloģiskās drošības pasākumu nodrošināšanai ārstam vai funkcionālajam speciālistam un māsai) - Augusts</t>
    </r>
  </si>
  <si>
    <t>ārstiem/ funkcionāliem speciālistiem = 
356 204 manipulācijas;
māsām = 226 491 manipulācijas;</t>
  </si>
  <si>
    <r>
      <t xml:space="preserve">Izdevumi, kas radušies saistībā ar Covid-19 uzliesmojumu un tā seku novēršanu - AMBULATORAJIEM VESELĪBAS PAKALPOJUMIEM
</t>
    </r>
    <r>
      <rPr>
        <i/>
        <sz val="10"/>
        <rFont val="Times New Roman"/>
        <family val="1"/>
        <charset val="186"/>
      </rPr>
      <t>(Zobārstniecības pakalpojumi: laiks epidemioloģiskās drošības pasākumu nodrošināšanai zobārstniecības ārstam un zobārstniecības māsai vai higiēnistam) - Augusts</t>
    </r>
  </si>
  <si>
    <t>ārstiem = 25 843 manipulācijas;
māsām/ higiēnistiem = 28 405 manipulācijas;</t>
  </si>
  <si>
    <r>
      <t xml:space="preserve">Izdevumi, kas radušies saistībā ar Covid-19 uzliesmojumu un tā seku novēršanu - AMBULATORAJIEM VESELĪBAS PAKALPOJUMIEM
</t>
    </r>
    <r>
      <rPr>
        <i/>
        <sz val="10"/>
        <rFont val="Times New Roman"/>
        <family val="1"/>
        <charset val="186"/>
      </rPr>
      <t>(Pacienta līdzmaksājuma kompensācija 
sekundārajā veselības aprūpē) - Korekcija par martu, aprīli un maiju</t>
    </r>
  </si>
  <si>
    <r>
      <t xml:space="preserve">Izdevumi, kas radušies saistībā ar Covid-19 uzliesmojumu un tā seku novēršanu - STACIONĀRAJIEM VESELĪBAS PAKALPOJUMIEM 
</t>
    </r>
    <r>
      <rPr>
        <i/>
        <sz val="10"/>
        <rFont val="Times New Roman"/>
        <family val="1"/>
        <charset val="186"/>
      </rPr>
      <t>(Korona vīrusa COVID-19 paraugu transportēšanas izmaksas stacionārās iestādēs) - Augusts</t>
    </r>
  </si>
  <si>
    <r>
      <t xml:space="preserve">Izdevumi, kas radušies saistībā ar Covid-19 uzliesmojumu un tā seku novēršanu - STACIONĀRAJIEM VESELĪBAS PAKALPOJUMIEM 
</t>
    </r>
    <r>
      <rPr>
        <i/>
        <sz val="10"/>
        <rFont val="Times New Roman"/>
        <family val="1"/>
        <charset val="186"/>
      </rPr>
      <t>(Pacientu ar pozitīvu koronavīrusu Covid-19 transportēšanas uz dzīvesvietu izmaksas) - Augusts</t>
    </r>
  </si>
  <si>
    <t>kopā 4 pacienti</t>
  </si>
  <si>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 un paraugu paņemšanas punktu un zvanu centra darbības nodrošināšana un  individuālo aizsardzības iegādes izdevumu segšana SIA "Centrālā laboratorija") - Augusts</t>
    </r>
  </si>
  <si>
    <r>
      <t xml:space="preserve">Izdevumi, kas radušies saistībā ar Covid-19 uzliesmojumu un tā seku novēršanu - LABORATORISKO IZMEKLĒJUMU ORGANIZĒŠANAI UN VEIKŠANAI 
</t>
    </r>
    <r>
      <rPr>
        <i/>
        <sz val="10"/>
        <rFont val="Times New Roman"/>
        <family val="1"/>
        <charset val="186"/>
      </rPr>
      <t>(Koronavīrusa Covid-19 laboratorisko izmeklējumu veikšanas/paraugu paņemšanas,  zvanu centra un  individuālo aizsardzības iegādes izdevumu segšana  SIA “E. Gulbja Laboratorija”) - Augusts</t>
    </r>
  </si>
  <si>
    <t>SIA "E. Gulbja Laboratorija"</t>
  </si>
  <si>
    <r>
      <t xml:space="preserve">Izdevumi, kas radušies saistībā ar Covid-19 uzliesmojumu un tā seku novēršanu - LABORATORISKO IZMEKLĒJUMU ORGANIZĒŠANAI UN VEIKŠANAI 
</t>
    </r>
    <r>
      <rPr>
        <i/>
        <sz val="10"/>
        <rFont val="Times New Roman"/>
        <family val="1"/>
        <charset val="186"/>
      </rPr>
      <t>(SIA "Rīgas Austrumu klīniskā universitātes slimnīca" Nacionālā mikrobioloģijas references laboratorija, Covid-19 laboratorisko izmeklējumu veikšana un transporta barotņu molekulāri bioloģiskiem izmeklējumiem nodrošināšana) - Augusts</t>
    </r>
  </si>
  <si>
    <t>Piemaksas valsts budžeta iestāžu darbiniekiem  no 2020. gada 1. oktobra līdz 2020. gada 30. oktobrim par darbu paaugstināta riska un slodzes apstākļos sabiedrības veselības apdraudējuma situācijā saistībā ar Covid-19 uzliesmojumu un seku novēršanu</t>
  </si>
  <si>
    <t>Piemaksas NMPD darbiniekiem no 2020. gada 1. oktobra līdz 2020. gada 30. oktobrim par darbu paaugstināta riska un slodzes apstākļos sabiedrības veselības apdraudējuma situācijā saistībā ar Covid-19 uzliesmojumu un seku novēršanu</t>
  </si>
  <si>
    <t xml:space="preserve">Finanšu ministrijas 30.10.2020. Rīkojums Nr.433 “Par līdzekļu piešķiršanu” lai segtu izdevumus par epidemioloģiskās uzraudzības atbalsta sistēmas “Apturi COVID” uzturēšanu, veicot transferta pārskaitījumu uz Satiksmes ministrijas budžeta apakšprogrammu 04.02.00 “Valsts elektronisko sakaru pakalpojumu centra uzturēšana”
</t>
  </si>
  <si>
    <t>29. Veselības ministrja/Neatliekamās medicīniskās palīdzības dienests (NMPD), Valsts asinsdonoru centrs (VADC), Nacionālais veselības dienests (NVD), Slimību profilakses un kontroles centrs (SPKC) t.sk. iegādes nozarei</t>
  </si>
  <si>
    <t>Valsts elektronisko sakaru pakalpojumu centrs</t>
  </si>
  <si>
    <t>VSIA "Paula Stradiņa klīniskā universitātes slimnīca"</t>
  </si>
  <si>
    <t>Palielinātam stipendiju skaitam un apmēram pirmā līmeņa profesionālās augstākās izglītības (koledžas), bakalaura un maģistra līmeņa studijām valsts augstskolās un koledžās un mazinātu Covid-19 krīzes radīto negatīvo seku ietekmi uz izglītības nozari</t>
  </si>
  <si>
    <t>26.08.2020.</t>
  </si>
  <si>
    <t>Nr.472</t>
  </si>
  <si>
    <t>https://likumi.lv/ta/id/316998-par-finansu-lidzeklu-pieskirsanu-no-valsts-budzeta-programmas-lidzekli-neparedzetiem-gadijumiem</t>
  </si>
  <si>
    <t>Rīgas Stradiņa universitāte</t>
  </si>
  <si>
    <t>Studenti</t>
  </si>
  <si>
    <t>Efektīva un noturīga epidemioloģiskā dienesta attīstīšanai.- Finanšu ministrijas 10.11.2020. Rīkojums Nr.454 “Grozījums Finanšu ministrijas 2020.gada 8.maija rīkojumā Nr.153 "Par līdzekļu piešķiršanu"</t>
  </si>
  <si>
    <t>SPKC</t>
  </si>
  <si>
    <t>Medicom Healthcare B.V</t>
  </si>
  <si>
    <t>Izdevumi, kas radušies saistībā ar Covid-19 uzliesmojumu un tā seku novēršanu - LABORATORISKO IZMEKLĒJUMU ORGANIZĒŠANAI UN VEIKŠANAI 
- Septembris/oktobris/novembris</t>
  </si>
  <si>
    <t>plānotais manipulāciju skaits
= 326 700</t>
  </si>
  <si>
    <t>Izlietots uz 31.12.2020.</t>
  </si>
  <si>
    <t>Vyaire Medical Products Ltd</t>
  </si>
  <si>
    <t>saskaņā ar 01.12.2020 līgumu nr.NVD-9/25-2020</t>
  </si>
  <si>
    <t>Mākslīgās plaušu ventilācijas iekārtas</t>
  </si>
  <si>
    <t>Individuālo aizsardzības līdzekļu (IAL) iegādi stacionārām ārstniecības iestādēm saistībā ar koronavīrusa “Covid-19” uzliesmojumu un tā seku novēršanu</t>
  </si>
  <si>
    <t>Vienotas telefonlīnijas 8303 izveide</t>
  </si>
  <si>
    <r>
      <t xml:space="preserve">Virsstundu darba, kas saistīts ar Covid-19 infekcijas izplatības ierobežošanu un seku novēršanu, kompensācijai laikposmā no 2020.gada 9.novembra līdz 30.novembrim
 - </t>
    </r>
    <r>
      <rPr>
        <i/>
        <sz val="10"/>
        <rFont val="Times New Roman"/>
        <family val="1"/>
        <charset val="186"/>
      </rPr>
      <t>NVD darbiniekiem</t>
    </r>
  </si>
  <si>
    <t>SIA "Centrālā laboratorija", SIA "Rīgas Austrumu klīniskā universitātes slimnīca" Nacionālā mikrobioloģijas references laboratorija, SIA "E. Gulbja Laboratorija", Zinātniskais institūts “BIOR”, SIA Dziedniecība, SIA "NVS laboratorija"</t>
  </si>
  <si>
    <t>Izdevumi par vienreizējo individuālo aizsardzības līdzekļu ( cimdi, ķirurģiskās maskas, halāti un respiratori) iegādi.</t>
  </si>
  <si>
    <t>GP Nord, SIA</t>
  </si>
  <si>
    <t xml:space="preserve"> GRIF SIA</t>
  </si>
  <si>
    <t>Prāna - Ko SIA</t>
  </si>
  <si>
    <t>Saint-Tech, SIA</t>
  </si>
  <si>
    <t>NMS Riga  SIA</t>
  </si>
  <si>
    <t>TehEksperts, SIA</t>
  </si>
  <si>
    <t>TZMO Latvija SIA</t>
  </si>
  <si>
    <t>Barameda UAB</t>
  </si>
  <si>
    <t>Medicīnas ierīču rezerves daļas (Pulsoksimetrijas kabeļi un sensori, kas tiek izmantoti pie ikviena COVID-19 pacienta un ikvienam pacientam ar aizdomām par COVID-19 pacienta)</t>
  </si>
  <si>
    <t>Amerikas Baltijas Tehnoloģiju Korporācija  SIA</t>
  </si>
  <si>
    <t>VM, SPKC, NVD darbinieki</t>
  </si>
  <si>
    <t>A/S Capital</t>
  </si>
  <si>
    <t>SIA Tomega</t>
  </si>
  <si>
    <t>SIA ATEA</t>
  </si>
  <si>
    <t>UAB ISKU BALDAI filiāle</t>
  </si>
  <si>
    <t>SIA Daiļrade EKSPO</t>
  </si>
  <si>
    <t xml:space="preserve">34 dokstacijas un datori; </t>
  </si>
  <si>
    <t>10 mobilie telefoni, 3 kameras</t>
  </si>
  <si>
    <t>http://tap.mk.gov.lv/lv/mk/tap/?pid=40493178&amp;mode=mk&amp;date=2020-10-20</t>
  </si>
  <si>
    <t>https://likumi.lv/ta/id/319438-par-finansu-lidzeklu-pieskirsanu-no-valsts-budzeta-programmas-lidzekli-neparedzetiem-gadijumiem?&amp;search=on</t>
  </si>
  <si>
    <t>11.12.2020.</t>
  </si>
  <si>
    <t>Nr.757*</t>
  </si>
  <si>
    <t>*piešķīrums saņemts vienlaikus ar 11.12.2020. MK rīkojumu Nr.751 "Par apropriācijas pārdali no Veselības ministrijas budžeta uz valsts budžeta programmu 02.00.00 "Līdzekļi neparedzētiem gadījumiem" - no apakšprogrammas 45.01.00 "Veselības aprūpes finansēšanas administrēšana un ekonomiskā novērtēšana" samazinot dotāciju no vispārējiem ieņēmumiem</t>
  </si>
  <si>
    <t>Nr.62 40.§</t>
  </si>
  <si>
    <t>SPKC struktūrvie nība</t>
  </si>
  <si>
    <t>dokstacijas cena 125,97; datora cena 1150,58</t>
  </si>
  <si>
    <t>interaktīvā tāfele 2600, statīvs  tāfelei 423,50</t>
  </si>
  <si>
    <t>mobilais telefons 154,49, 119,19 kamera</t>
  </si>
  <si>
    <t xml:space="preserve"> 305,53</t>
  </si>
  <si>
    <t>235,27</t>
  </si>
  <si>
    <t>Informatīvais ziņojums "Par Latvijas dalību Eiropas Komisijas noslēgtajā Covid-19 vakcīnas iepirkuma līgumā" *</t>
  </si>
  <si>
    <t>*Iezīmēts finansējums sākot no 2020.gada decembra līdz  2021.gada beigām</t>
  </si>
  <si>
    <t>**attiecībā uz slimnīcu ieguldīšanu pamatkapitālā šī aile tiek aizpildīta līdz ar ieguldīšanas brīdi, savukārt investīciju turpmākā uzraudzība turpinās projektu līmenī</t>
  </si>
  <si>
    <t>Izlietots uz 31.12.2020.**</t>
  </si>
  <si>
    <t>Informācija par līdzekļu piešķiršanu un izlietojumu Covid-19 izplatības seku mazināšanai un pārvarēšanai par 2020.gadu</t>
  </si>
  <si>
    <t>par darbu paaugstināta riska un slodzes apstākļos</t>
  </si>
  <si>
    <t>Neatliekamās medicīniskās palīdzības dienests</t>
  </si>
  <si>
    <t>Veselības ministrja/ Nacionālais veselības dienests (NVD)</t>
  </si>
  <si>
    <t xml:space="preserve">Nacionālais veselības dienests </t>
  </si>
  <si>
    <t>pārējie pakalpojumi un preces</t>
  </si>
  <si>
    <t>centrālais aparāts</t>
  </si>
  <si>
    <t>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</si>
</sst>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Red]\-#,##0\ "/>
    <numFmt numFmtId="165" formatCode="#,##0.00_ ;[Red]\-#,##0.00\ "/>
    <numFmt numFmtId="166" formatCode="#,##0.000_ ;[Red]\-#,##0.000\ "/>
    <numFmt numFmtId="167" formatCode="_-* #,##0_-;\-* #,##0_-;_-* &quot;-&quot;??_-;_-@_-"/>
  </numFmts>
  <fonts count="18" x14ac:knownFonts="1">
    <font>
      <sz val="11"/>
      <color theme="1"/>
      <name val="Calibri"/>
      <family val="2"/>
      <charset val="186"/>
      <scheme val="minor"/>
    </font>
    <font>
      <sz val="10"/>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sz val="8"/>
      <name val="Calibri"/>
      <family val="2"/>
      <charset val="186"/>
      <scheme val="minor"/>
    </font>
    <font>
      <sz val="10"/>
      <color theme="1"/>
      <name val="Times New Roman"/>
      <family val="1"/>
      <charset val="186"/>
    </font>
    <font>
      <u/>
      <sz val="10"/>
      <color theme="10"/>
      <name val="Times New Roman"/>
      <family val="1"/>
      <charset val="186"/>
    </font>
    <font>
      <sz val="10"/>
      <color rgb="FF000000"/>
      <name val="Times New Roman"/>
      <family val="1"/>
      <charset val="186"/>
    </font>
    <font>
      <i/>
      <sz val="10"/>
      <name val="Times New Roman"/>
      <family val="1"/>
      <charset val="186"/>
    </font>
    <font>
      <sz val="9"/>
      <color theme="1"/>
      <name val="Times New Roman"/>
      <family val="1"/>
      <charset val="186"/>
    </font>
    <font>
      <sz val="9"/>
      <name val="Times New Roman"/>
      <family val="1"/>
      <charset val="186"/>
    </font>
    <font>
      <sz val="11"/>
      <color theme="1"/>
      <name val="Calibri"/>
      <family val="2"/>
      <charset val="186"/>
      <scheme val="minor"/>
    </font>
    <font>
      <sz val="12"/>
      <name val="Times New Roman"/>
      <family val="1"/>
      <charset val="186"/>
    </font>
    <font>
      <sz val="10"/>
      <name val="Arial"/>
      <family val="2"/>
      <charset val="186"/>
    </font>
    <font>
      <sz val="11"/>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5">
    <xf numFmtId="0" fontId="0" fillId="0" borderId="0"/>
    <xf numFmtId="0" fontId="5" fillId="0" borderId="0"/>
    <xf numFmtId="0" fontId="6" fillId="0" borderId="0" applyNumberFormat="0" applyFill="0" applyBorder="0" applyAlignment="0" applyProtection="0"/>
    <xf numFmtId="43" fontId="14" fillId="0" borderId="0" applyFont="0" applyFill="0" applyBorder="0" applyAlignment="0" applyProtection="0"/>
    <xf numFmtId="0" fontId="16" fillId="0" borderId="0"/>
  </cellStyleXfs>
  <cellXfs count="239">
    <xf numFmtId="0" fontId="0" fillId="0" borderId="0" xfId="0"/>
    <xf numFmtId="0" fontId="3" fillId="0" borderId="0" xfId="0" applyFont="1" applyAlignment="1">
      <alignment wrapText="1"/>
    </xf>
    <xf numFmtId="4" fontId="3"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vertical="center" wrapText="1"/>
    </xf>
    <xf numFmtId="3" fontId="1" fillId="0" borderId="0" xfId="0" applyNumberFormat="1" applyFont="1" applyAlignment="1">
      <alignment horizontal="right" wrapText="1"/>
    </xf>
    <xf numFmtId="0" fontId="1" fillId="0" borderId="0" xfId="0" applyFont="1" applyAlignment="1">
      <alignment vertical="top" wrapText="1"/>
    </xf>
    <xf numFmtId="1" fontId="3" fillId="0" borderId="0" xfId="0" applyNumberFormat="1" applyFont="1" applyAlignment="1">
      <alignment wrapText="1"/>
    </xf>
    <xf numFmtId="3" fontId="3" fillId="0" borderId="0" xfId="0" applyNumberFormat="1"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8"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1" fillId="0" borderId="1" xfId="0" applyFont="1" applyFill="1" applyBorder="1" applyAlignment="1">
      <alignment vertical="center" wrapText="1"/>
    </xf>
    <xf numFmtId="3" fontId="1" fillId="0" borderId="1" xfId="0" applyNumberFormat="1" applyFont="1" applyFill="1" applyBorder="1" applyAlignment="1">
      <alignment vertical="center" wrapText="1"/>
    </xf>
    <xf numFmtId="0" fontId="3"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vertical="top" wrapText="1"/>
    </xf>
    <xf numFmtId="0" fontId="8" fillId="0" borderId="1" xfId="0" applyFont="1" applyBorder="1" applyAlignment="1">
      <alignment wrapText="1"/>
    </xf>
    <xf numFmtId="1" fontId="3" fillId="0" borderId="0" xfId="0" applyNumberFormat="1" applyFont="1" applyAlignment="1">
      <alignment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1" fillId="0" borderId="1" xfId="0" applyFont="1" applyBorder="1" applyAlignment="1">
      <alignment horizontal="right" wrapText="1"/>
    </xf>
    <xf numFmtId="0" fontId="1" fillId="0" borderId="1" xfId="0" applyFont="1" applyBorder="1" applyAlignment="1">
      <alignment horizontal="right" vertical="top" wrapText="1"/>
    </xf>
    <xf numFmtId="0" fontId="8" fillId="0" borderId="1" xfId="0" applyFont="1" applyBorder="1" applyAlignment="1">
      <alignment horizontal="left" vertical="center" wrapText="1"/>
    </xf>
    <xf numFmtId="0" fontId="1" fillId="0" borderId="1" xfId="0" applyFont="1" applyBorder="1" applyAlignment="1">
      <alignment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3" fontId="1" fillId="0" borderId="1" xfId="0" applyNumberFormat="1"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vertical="center" wrapText="1"/>
    </xf>
    <xf numFmtId="0" fontId="8" fillId="0" borderId="1" xfId="0" applyFont="1" applyBorder="1" applyAlignment="1">
      <alignment horizontal="right" wrapText="1"/>
    </xf>
    <xf numFmtId="4" fontId="8" fillId="0" borderId="1" xfId="0" applyNumberFormat="1" applyFont="1" applyBorder="1" applyAlignment="1">
      <alignment wrapText="1"/>
    </xf>
    <xf numFmtId="1" fontId="8" fillId="0" borderId="1" xfId="0" applyNumberFormat="1" applyFont="1" applyBorder="1" applyAlignment="1">
      <alignment wrapText="1"/>
    </xf>
    <xf numFmtId="0" fontId="8" fillId="0" borderId="1" xfId="0" applyFont="1" applyFill="1" applyBorder="1" applyAlignment="1">
      <alignment horizontal="right" vertical="top" wrapText="1"/>
    </xf>
    <xf numFmtId="4" fontId="8" fillId="0" borderId="1" xfId="0" applyNumberFormat="1" applyFont="1" applyFill="1" applyBorder="1" applyAlignment="1">
      <alignment vertical="top" wrapText="1"/>
    </xf>
    <xf numFmtId="1" fontId="8" fillId="0" borderId="1" xfId="0" applyNumberFormat="1"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right" wrapText="1"/>
    </xf>
    <xf numFmtId="4" fontId="8" fillId="0" borderId="1" xfId="0" applyNumberFormat="1" applyFont="1" applyFill="1" applyBorder="1" applyAlignment="1">
      <alignment wrapText="1"/>
    </xf>
    <xf numFmtId="1" fontId="8" fillId="0" borderId="1" xfId="0" applyNumberFormat="1" applyFont="1" applyFill="1" applyBorder="1" applyAlignment="1">
      <alignment wrapText="1"/>
    </xf>
    <xf numFmtId="0" fontId="8" fillId="0" borderId="1" xfId="0" applyFont="1" applyFill="1" applyBorder="1" applyAlignment="1">
      <alignment wrapText="1"/>
    </xf>
    <xf numFmtId="0" fontId="8" fillId="0" borderId="1" xfId="0" applyFont="1" applyBorder="1" applyAlignment="1">
      <alignment horizontal="right" vertical="top" wrapText="1"/>
    </xf>
    <xf numFmtId="4"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0" applyFont="1" applyBorder="1" applyAlignment="1">
      <alignment vertical="top" wrapText="1"/>
    </xf>
    <xf numFmtId="1" fontId="8" fillId="0" borderId="1" xfId="0" applyNumberFormat="1" applyFont="1" applyBorder="1" applyAlignment="1">
      <alignment horizontal="right" wrapText="1"/>
    </xf>
    <xf numFmtId="4" fontId="8" fillId="0" borderId="1" xfId="0" applyNumberFormat="1" applyFont="1" applyBorder="1" applyAlignment="1">
      <alignment horizontal="right" wrapText="1"/>
    </xf>
    <xf numFmtId="0" fontId="1" fillId="0" borderId="1" xfId="0" applyFont="1" applyBorder="1" applyAlignment="1">
      <alignment wrapText="1"/>
    </xf>
    <xf numFmtId="0" fontId="1" fillId="0" borderId="1" xfId="0" applyFont="1" applyBorder="1" applyAlignment="1">
      <alignment horizontal="left" vertical="top" wrapText="1"/>
    </xf>
    <xf numFmtId="4" fontId="1" fillId="3" borderId="1" xfId="0" applyNumberFormat="1"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0" fontId="8" fillId="0" borderId="1" xfId="0" applyFont="1" applyBorder="1" applyAlignment="1">
      <alignment horizontal="left" vertical="top" wrapText="1"/>
    </xf>
    <xf numFmtId="4" fontId="1" fillId="3" borderId="1" xfId="0" applyNumberFormat="1" applyFont="1" applyFill="1" applyBorder="1" applyAlignment="1">
      <alignment horizontal="right" wrapText="1"/>
    </xf>
    <xf numFmtId="1" fontId="1" fillId="3" borderId="1" xfId="0" applyNumberFormat="1" applyFont="1" applyFill="1" applyBorder="1" applyAlignment="1">
      <alignment horizontal="right" wrapText="1"/>
    </xf>
    <xf numFmtId="0" fontId="1" fillId="0" borderId="7" xfId="0" applyFont="1" applyBorder="1" applyAlignment="1">
      <alignment horizontal="right" wrapText="1"/>
    </xf>
    <xf numFmtId="4" fontId="1" fillId="3" borderId="7" xfId="0" applyNumberFormat="1" applyFont="1" applyFill="1" applyBorder="1" applyAlignment="1">
      <alignment horizontal="right" wrapText="1"/>
    </xf>
    <xf numFmtId="1" fontId="1" fillId="3" borderId="7" xfId="0" applyNumberFormat="1" applyFont="1" applyFill="1" applyBorder="1" applyAlignment="1">
      <alignment horizontal="right" wrapText="1"/>
    </xf>
    <xf numFmtId="0" fontId="8" fillId="0" borderId="0" xfId="0" applyFont="1" applyAlignment="1">
      <alignment wrapText="1"/>
    </xf>
    <xf numFmtId="3" fontId="8" fillId="0" borderId="0" xfId="0" applyNumberFormat="1" applyFont="1" applyAlignment="1">
      <alignment wrapText="1"/>
    </xf>
    <xf numFmtId="1" fontId="8" fillId="0" borderId="0" xfId="0" applyNumberFormat="1" applyFont="1" applyAlignment="1">
      <alignment wrapText="1"/>
    </xf>
    <xf numFmtId="0" fontId="4" fillId="0" borderId="0" xfId="0"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right" wrapText="1"/>
    </xf>
    <xf numFmtId="0" fontId="4" fillId="0" borderId="0" xfId="0" applyFont="1" applyAlignment="1">
      <alignment vertical="top"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3" fontId="4" fillId="0" borderId="0" xfId="0" applyNumberFormat="1" applyFont="1" applyBorder="1" applyAlignment="1">
      <alignment horizontal="right" wrapText="1"/>
    </xf>
    <xf numFmtId="0" fontId="4" fillId="0" borderId="0" xfId="0" applyFont="1" applyBorder="1" applyAlignment="1">
      <alignment vertical="top"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vertical="center" wrapText="1"/>
    </xf>
    <xf numFmtId="2" fontId="12" fillId="0" borderId="1" xfId="0" applyNumberFormat="1" applyFont="1" applyBorder="1" applyAlignment="1">
      <alignment wrapText="1"/>
    </xf>
    <xf numFmtId="1" fontId="12" fillId="0" borderId="1" xfId="0" applyNumberFormat="1" applyFont="1" applyBorder="1" applyAlignment="1">
      <alignment horizontal="right" wrapText="1"/>
    </xf>
    <xf numFmtId="2" fontId="12" fillId="0" borderId="1" xfId="0" applyNumberFormat="1" applyFont="1" applyBorder="1" applyAlignment="1">
      <alignment horizontal="right" vertical="center" wrapText="1"/>
    </xf>
    <xf numFmtId="1" fontId="12" fillId="0" borderId="1" xfId="0" applyNumberFormat="1" applyFont="1" applyBorder="1" applyAlignment="1">
      <alignment horizontal="right" vertical="center" wrapText="1"/>
    </xf>
    <xf numFmtId="0" fontId="12" fillId="0" borderId="1" xfId="0" applyFont="1" applyBorder="1" applyAlignment="1">
      <alignment wrapText="1"/>
    </xf>
    <xf numFmtId="0" fontId="6" fillId="0" borderId="1" xfId="2" applyFill="1" applyBorder="1" applyAlignment="1">
      <alignment horizontal="center" vertical="center" wrapText="1"/>
    </xf>
    <xf numFmtId="3" fontId="3" fillId="0" borderId="0" xfId="0" applyNumberFormat="1" applyFont="1" applyAlignment="1">
      <alignment vertical="center" wrapText="1"/>
    </xf>
    <xf numFmtId="0" fontId="8" fillId="0" borderId="1" xfId="0" applyFont="1" applyBorder="1" applyAlignment="1">
      <alignment wrapText="1"/>
    </xf>
    <xf numFmtId="164" fontId="8"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167" fontId="8" fillId="0" borderId="1" xfId="3" applyNumberFormat="1" applyFont="1" applyBorder="1" applyAlignment="1">
      <alignment wrapText="1"/>
    </xf>
    <xf numFmtId="167" fontId="3" fillId="0" borderId="1" xfId="3" applyNumberFormat="1" applyFont="1" applyBorder="1" applyAlignment="1">
      <alignment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6" xfId="0" applyFont="1" applyBorder="1" applyAlignment="1">
      <alignment horizontal="center" vertical="center" wrapText="1"/>
    </xf>
    <xf numFmtId="0" fontId="8" fillId="0" borderId="1" xfId="0" applyFont="1" applyBorder="1" applyAlignment="1">
      <alignment wrapText="1"/>
    </xf>
    <xf numFmtId="0" fontId="1" fillId="0" borderId="1" xfId="0" applyFont="1" applyBorder="1" applyAlignment="1">
      <alignment horizontal="center" vertical="center" wrapText="1"/>
    </xf>
    <xf numFmtId="164" fontId="8" fillId="0" borderId="1" xfId="0" applyNumberFormat="1" applyFont="1" applyFill="1" applyBorder="1" applyAlignment="1">
      <alignment horizontal="center" vertical="center" wrapText="1"/>
    </xf>
    <xf numFmtId="3" fontId="1" fillId="0" borderId="11" xfId="0" applyNumberFormat="1" applyFont="1" applyBorder="1" applyAlignment="1">
      <alignment vertical="center" wrapText="1"/>
    </xf>
    <xf numFmtId="3" fontId="1" fillId="0" borderId="10" xfId="0" applyNumberFormat="1" applyFont="1" applyFill="1" applyBorder="1" applyAlignment="1">
      <alignment vertical="center" wrapText="1"/>
    </xf>
    <xf numFmtId="0" fontId="1" fillId="0" borderId="2"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6" fillId="0" borderId="1" xfId="2"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3" fontId="8" fillId="0" borderId="1"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3" fontId="1" fillId="0" borderId="7" xfId="0" applyNumberFormat="1" applyFont="1" applyFill="1" applyBorder="1" applyAlignment="1">
      <alignment horizontal="center" vertical="center" wrapText="1"/>
    </xf>
    <xf numFmtId="0" fontId="1" fillId="0" borderId="1" xfId="0" applyFont="1" applyFill="1" applyBorder="1" applyAlignment="1">
      <alignment horizontal="right" vertical="top" wrapText="1"/>
    </xf>
    <xf numFmtId="4" fontId="1" fillId="0" borderId="1" xfId="0" applyNumberFormat="1" applyFont="1" applyFill="1" applyBorder="1" applyAlignment="1">
      <alignment vertical="top" wrapText="1"/>
    </xf>
    <xf numFmtId="3" fontId="15" fillId="0" borderId="1" xfId="0" applyNumberFormat="1" applyFont="1" applyFill="1" applyBorder="1" applyAlignment="1">
      <alignment vertical="top"/>
    </xf>
    <xf numFmtId="0" fontId="1" fillId="0" borderId="1" xfId="0" applyFont="1" applyFill="1" applyBorder="1" applyAlignment="1">
      <alignment vertical="top" wrapText="1"/>
    </xf>
    <xf numFmtId="3" fontId="1" fillId="0" borderId="6" xfId="0" applyNumberFormat="1" applyFont="1" applyFill="1" applyBorder="1" applyAlignment="1">
      <alignment horizontal="center" wrapText="1"/>
    </xf>
    <xf numFmtId="0" fontId="1" fillId="0" borderId="1" xfId="0" applyFont="1" applyFill="1" applyBorder="1" applyAlignment="1">
      <alignment horizontal="right" wrapText="1"/>
    </xf>
    <xf numFmtId="4" fontId="3"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0" fontId="3" fillId="0" borderId="1" xfId="0" applyFont="1" applyFill="1" applyBorder="1" applyAlignment="1">
      <alignment horizontal="left" wrapText="1"/>
    </xf>
    <xf numFmtId="0" fontId="9" fillId="0" borderId="1" xfId="2"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164" fontId="8"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3" fontId="1" fillId="0" borderId="5" xfId="0" applyNumberFormat="1" applyFont="1" applyFill="1" applyBorder="1" applyAlignment="1">
      <alignment horizontal="center" vertical="center"/>
    </xf>
    <xf numFmtId="3" fontId="1" fillId="0" borderId="5" xfId="0" applyNumberFormat="1" applyFont="1" applyBorder="1" applyAlignment="1">
      <alignment horizontal="center" vertical="center"/>
    </xf>
    <xf numFmtId="3" fontId="1" fillId="0" borderId="1" xfId="0" applyNumberFormat="1" applyFont="1" applyBorder="1" applyAlignment="1">
      <alignment wrapText="1"/>
    </xf>
    <xf numFmtId="4" fontId="1" fillId="0" borderId="1" xfId="0" applyNumberFormat="1" applyFont="1" applyBorder="1" applyAlignment="1">
      <alignment wrapText="1"/>
    </xf>
    <xf numFmtId="3" fontId="4" fillId="0" borderId="1" xfId="0" applyNumberFormat="1" applyFont="1" applyBorder="1"/>
    <xf numFmtId="4" fontId="4" fillId="0" borderId="1" xfId="0" applyNumberFormat="1" applyFont="1" applyBorder="1" applyAlignment="1">
      <alignment wrapText="1"/>
    </xf>
    <xf numFmtId="3" fontId="4" fillId="0" borderId="1" xfId="0" applyNumberFormat="1" applyFont="1" applyBorder="1" applyAlignment="1">
      <alignment wrapText="1"/>
    </xf>
    <xf numFmtId="2" fontId="4" fillId="0" borderId="1" xfId="0" applyNumberFormat="1" applyFont="1" applyBorder="1" applyAlignment="1">
      <alignment wrapText="1"/>
    </xf>
    <xf numFmtId="0" fontId="1" fillId="3" borderId="1" xfId="4" applyFont="1" applyFill="1" applyBorder="1" applyAlignment="1">
      <alignment horizontal="left" wrapText="1"/>
    </xf>
    <xf numFmtId="0" fontId="4" fillId="0" borderId="1" xfId="0" applyFont="1" applyBorder="1"/>
    <xf numFmtId="3" fontId="1" fillId="0" borderId="1" xfId="0" applyNumberFormat="1" applyFont="1" applyFill="1" applyBorder="1" applyAlignment="1">
      <alignment horizontal="right" vertical="center" wrapText="1"/>
    </xf>
    <xf numFmtId="3" fontId="13" fillId="0" borderId="1" xfId="0" applyNumberFormat="1" applyFont="1" applyFill="1" applyBorder="1" applyAlignment="1">
      <alignment vertical="center" wrapText="1"/>
    </xf>
    <xf numFmtId="3" fontId="12" fillId="0" borderId="1" xfId="0" applyNumberFormat="1" applyFont="1" applyFill="1" applyBorder="1" applyAlignment="1">
      <alignment wrapText="1"/>
    </xf>
    <xf numFmtId="0" fontId="1" fillId="0" borderId="1" xfId="0" applyFont="1" applyFill="1" applyBorder="1" applyAlignment="1">
      <alignment wrapText="1"/>
    </xf>
    <xf numFmtId="3" fontId="1" fillId="0" borderId="1" xfId="0" applyNumberFormat="1" applyFont="1" applyFill="1" applyBorder="1" applyAlignment="1">
      <alignment wrapText="1"/>
    </xf>
    <xf numFmtId="3" fontId="4" fillId="0" borderId="1" xfId="0" applyNumberFormat="1" applyFont="1" applyFill="1" applyBorder="1" applyAlignment="1">
      <alignment wrapText="1"/>
    </xf>
    <xf numFmtId="0" fontId="4" fillId="0" borderId="1" xfId="0" applyFont="1" applyFill="1" applyBorder="1" applyAlignment="1">
      <alignment wrapText="1"/>
    </xf>
    <xf numFmtId="0" fontId="6" fillId="0" borderId="1" xfId="2" applyFill="1" applyBorder="1" applyAlignment="1">
      <alignment wrapText="1"/>
    </xf>
    <xf numFmtId="16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vertical="top" wrapText="1"/>
    </xf>
    <xf numFmtId="0" fontId="3" fillId="0" borderId="0" xfId="0" applyFont="1" applyAlignment="1">
      <alignment horizontal="left" wrapText="1"/>
    </xf>
    <xf numFmtId="0" fontId="9" fillId="0" borderId="1" xfId="2" applyFont="1" applyFill="1" applyBorder="1" applyAlignment="1">
      <alignment horizontal="center" vertical="center" wrapText="1"/>
    </xf>
    <xf numFmtId="0" fontId="2" fillId="2" borderId="2" xfId="0" applyFont="1" applyFill="1" applyBorder="1" applyAlignment="1">
      <alignment horizontal="left" vertical="center" wrapText="1"/>
    </xf>
    <xf numFmtId="0" fontId="0" fillId="0" borderId="3" xfId="0" applyFont="1" applyBorder="1" applyAlignment="1">
      <alignment wrapText="1"/>
    </xf>
    <xf numFmtId="0" fontId="0" fillId="0" borderId="4" xfId="0" applyFont="1" applyBorder="1" applyAlignment="1">
      <alignment wrapText="1"/>
    </xf>
    <xf numFmtId="0" fontId="2" fillId="0" borderId="0"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3" fillId="0" borderId="12" xfId="0" applyFont="1" applyBorder="1" applyAlignment="1">
      <alignment horizontal="left" wrapText="1"/>
    </xf>
    <xf numFmtId="167" fontId="8" fillId="0" borderId="1" xfId="3" applyNumberFormat="1" applyFont="1" applyFill="1" applyBorder="1" applyAlignment="1">
      <alignment horizontal="center" wrapText="1"/>
    </xf>
    <xf numFmtId="0" fontId="8" fillId="0" borderId="1" xfId="0" applyFont="1" applyBorder="1" applyAlignment="1">
      <alignment horizontal="center" wrapText="1"/>
    </xf>
    <xf numFmtId="0" fontId="9" fillId="0" borderId="1" xfId="2" applyFont="1" applyBorder="1" applyAlignment="1">
      <alignment horizontal="center" wrapText="1"/>
    </xf>
    <xf numFmtId="0" fontId="4" fillId="0" borderId="0" xfId="0" applyFont="1" applyBorder="1" applyAlignment="1">
      <alignment horizontal="center" vertical="center" wrapText="1"/>
    </xf>
    <xf numFmtId="167" fontId="1" fillId="0" borderId="5" xfId="3" applyNumberFormat="1" applyFont="1" applyFill="1" applyBorder="1" applyAlignment="1">
      <alignment vertical="center" wrapText="1"/>
    </xf>
    <xf numFmtId="167" fontId="17" fillId="0" borderId="6" xfId="3" applyNumberFormat="1" applyFont="1" applyFill="1" applyBorder="1" applyAlignment="1">
      <alignment vertical="center" wrapText="1"/>
    </xf>
    <xf numFmtId="167" fontId="17" fillId="0" borderId="7" xfId="3" applyNumberFormat="1" applyFont="1" applyFill="1" applyBorder="1" applyAlignment="1">
      <alignment vertical="center" wrapText="1"/>
    </xf>
    <xf numFmtId="14" fontId="1" fillId="0" borderId="5"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6" fillId="0" borderId="5" xfId="2" applyFill="1" applyBorder="1" applyAlignment="1">
      <alignment horizontal="center" vertical="center" wrapText="1"/>
    </xf>
    <xf numFmtId="0" fontId="6" fillId="0" borderId="6" xfId="2" applyFill="1" applyBorder="1" applyAlignment="1">
      <alignment horizontal="center" vertical="center" wrapText="1"/>
    </xf>
    <xf numFmtId="0" fontId="6" fillId="0" borderId="7" xfId="2"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8" fillId="0" borderId="6" xfId="0" applyFont="1" applyBorder="1" applyAlignment="1">
      <alignment wrapText="1"/>
    </xf>
    <xf numFmtId="0" fontId="8" fillId="0" borderId="7" xfId="0" applyFont="1" applyBorder="1" applyAlignment="1">
      <alignment wrapText="1"/>
    </xf>
    <xf numFmtId="0" fontId="9" fillId="0" borderId="5" xfId="2" applyFont="1" applyFill="1" applyBorder="1" applyAlignment="1">
      <alignment horizontal="center" vertical="center" wrapText="1"/>
    </xf>
    <xf numFmtId="3" fontId="1" fillId="0" borderId="5" xfId="0" applyNumberFormat="1" applyFont="1" applyFill="1" applyBorder="1" applyAlignment="1">
      <alignment vertical="center" wrapText="1"/>
    </xf>
    <xf numFmtId="0" fontId="8" fillId="0" borderId="6" xfId="0" applyFont="1" applyFill="1" applyBorder="1" applyAlignment="1">
      <alignment wrapText="1"/>
    </xf>
    <xf numFmtId="0" fontId="8" fillId="0" borderId="7"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 fillId="0" borderId="0" xfId="0" applyFont="1" applyAlignment="1">
      <alignment horizontal="center" vertical="center" wrapText="1"/>
    </xf>
    <xf numFmtId="3" fontId="8"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3"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1" fillId="0" borderId="5"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3" fontId="8" fillId="0" borderId="5"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3" fontId="1" fillId="0" borderId="5"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0" xfId="0" applyFont="1" applyAlignment="1">
      <alignment horizontal="center" vertical="center" wrapText="1"/>
    </xf>
    <xf numFmtId="0" fontId="2" fillId="2" borderId="3" xfId="0" applyFont="1" applyFill="1" applyBorder="1" applyAlignment="1">
      <alignment horizontal="left" vertical="center" wrapTex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cellXfs>
  <cellStyles count="5">
    <cellStyle name="Comma" xfId="3" builtinId="3"/>
    <cellStyle name="Excel Built-in Normal" xfId="1" xr:uid="{00000000-0005-0000-0000-000000000000}"/>
    <cellStyle name="Hyperlink" xfId="2" builtinId="8"/>
    <cellStyle name="Normal" xfId="0" builtinId="0"/>
    <cellStyle name="Normal 4" xfId="4" xr:uid="{CF32F044-EBA3-45E2-91F8-88E737C95E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17374-par-apropriacijas-palielinasanu-veselibas-ministrijai" TargetMode="External"/><Relationship Id="rId7" Type="http://schemas.openxmlformats.org/officeDocument/2006/relationships/printerSettings" Target="../printerSettings/printerSettings1.bin"/><Relationship Id="rId2" Type="http://schemas.openxmlformats.org/officeDocument/2006/relationships/hyperlink" Target="https://likumi.lv/ta/id/312968-par-apropriacijas-palielinasanu-veselibas-ministrijai" TargetMode="External"/><Relationship Id="rId1" Type="http://schemas.openxmlformats.org/officeDocument/2006/relationships/hyperlink" Target="http://m.likumi.lv/doc.php?id=313934" TargetMode="External"/><Relationship Id="rId6" Type="http://schemas.openxmlformats.org/officeDocument/2006/relationships/hyperlink" Target="http://tap.mk.gov.lv/lv/mk/tap/?pid=40493178&amp;mode=mk&amp;date=2020-10-20" TargetMode="External"/><Relationship Id="rId5" Type="http://schemas.openxmlformats.org/officeDocument/2006/relationships/hyperlink" Target="https://likumi.lv/ta/id/316998-par-finansu-lidzeklu-pieskirsanu-no-valsts-budzeta-programmas-lidzekli-neparedzetiem-gadijumiem" TargetMode="External"/><Relationship Id="rId4" Type="http://schemas.openxmlformats.org/officeDocument/2006/relationships/hyperlink" Target="https://likumi.lv/ta/id/318053-par-finansu-lidzeklu-pieskirsanu-no-valsts-budzeta-programmas-lidzekli-neparedzetiem-gadijumie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likumi.lv/ta/id/318518-par-finansu-lidzeklu-pieskirsanu-no-valsts-budzeta-programmas-lidzekli-neparedzetiem-gadijumiem" TargetMode="External"/><Relationship Id="rId2" Type="http://schemas.openxmlformats.org/officeDocument/2006/relationships/hyperlink" Target="https://likumi.lv/ta/id/318406-par-finansu-lidzeklu-pieskirsanu-no-valsts-budzeta-programmas-lidzekli-neparedzetiem-gadijumiem" TargetMode="External"/><Relationship Id="rId1" Type="http://schemas.openxmlformats.org/officeDocument/2006/relationships/hyperlink" Target="https://likumi.lv/ta/id/313515-par-finansu-lidzeklu-pieskirsanu-no-valsts-budzeta-programmas-lidzekli-neparedzetiem-gadijumiem" TargetMode="External"/><Relationship Id="rId5" Type="http://schemas.openxmlformats.org/officeDocument/2006/relationships/printerSettings" Target="../printerSettings/printerSettings2.bin"/><Relationship Id="rId4" Type="http://schemas.openxmlformats.org/officeDocument/2006/relationships/hyperlink" Target="https://likumi.lv/ta/id/319438-par-finansu-lidzeklu-pieskirsanu-no-valsts-budzeta-programmas-lidzekli-neparedzetiem-gadijumiem?&amp;search=o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kumi.lv/ta/id/313372-par-finansu-lidzeklu-pieskirsanu-no-valsts-budzeta-programmas-lidzekli-neparedzetiem-gadijumiem?&amp;search=on"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ikumi.lv/ta/id/312967-par-finansu-lidzeklu-pieskirsanu-no-valsts-budzeta-programmas-lidzekli-neparedzetiem-gadijumiem?&amp;search=on" TargetMode="External"/><Relationship Id="rId1" Type="http://schemas.openxmlformats.org/officeDocument/2006/relationships/hyperlink" Target="https://likumi.lv/ta/id/314836-par-finansu-lidzeklu-pieskirsanu-no-valsts-budzeta-programmas-lidzekli-neparedzetiem-gadijumiem?&amp;search=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likumi.lv/ta/id/317376-par-finansu-lidzeklu-pieskirsanu-no-valsts-budzeta-programmas-lidzekli-neparedzetiem-gadijumiem" TargetMode="External"/><Relationship Id="rId13" Type="http://schemas.openxmlformats.org/officeDocument/2006/relationships/printerSettings" Target="../printerSettings/printerSettings5.bin"/><Relationship Id="rId3" Type="http://schemas.openxmlformats.org/officeDocument/2006/relationships/hyperlink" Target="https://likumi.lv/ta/id/314475-par-finansu-lidzeklu-pieskirsanu-no-valsts-budzeta-programmas-lidzekli-neparedzetiem-gadijumiem" TargetMode="External"/><Relationship Id="rId7" Type="http://schemas.openxmlformats.org/officeDocument/2006/relationships/hyperlink" Target="https://likumi.lv/ta/id/317160-par-finansu-lidzeklu-pieskirsanu-no-valsts-budzeta-programmas-lidzekli-neparedzetiem-gadijumiem" TargetMode="External"/><Relationship Id="rId12" Type="http://schemas.openxmlformats.org/officeDocument/2006/relationships/hyperlink" Target="https://likumi.lv/ta/id/318519-par-finansu-lidzeklu-pieskirsanu-no-valsts-budzeta-programmas-lidzekli-neparedzetiem-gadijumiem" TargetMode="External"/><Relationship Id="rId2" Type="http://schemas.openxmlformats.org/officeDocument/2006/relationships/hyperlink" Target="https://likumi.lv/ta/id/314836-par-finansu-lidzeklu-pieskirsanu-no-valsts-budzeta-programmas-lidzekli-neparedzetiem-gadijumiem" TargetMode="External"/><Relationship Id="rId1" Type="http://schemas.openxmlformats.org/officeDocument/2006/relationships/hyperlink" Target="https://likumi.lv/ta/id/312967-par-finansu-lidzeklu-pieskirsanu-no-valsts-budzeta-programmas-lidzekli-neparedzetiem-gadijumiem" TargetMode="External"/><Relationship Id="rId6" Type="http://schemas.openxmlformats.org/officeDocument/2006/relationships/hyperlink" Target="https://likumi.lv/ta/id/316608-par-finansu-lidzeklu-pieskirsanu-no-valsts-budzeta-programmas-lidzekli-neparedzetiem-gadijumiem" TargetMode="External"/><Relationship Id="rId11" Type="http://schemas.openxmlformats.org/officeDocument/2006/relationships/hyperlink" Target="https://likumi.lv/ta/id/318407-par-finansu-lidzeklu-pieskirsanu-no-valsts-budzeta-programmas-lidzekli-neparedzetiem-gadijumiem" TargetMode="External"/><Relationship Id="rId5" Type="http://schemas.openxmlformats.org/officeDocument/2006/relationships/hyperlink" Target="https://likumi.lv/ta/id/316610-par-finansu-lidzeklu-pieskirsanu-no-valsts-budzeta-programmas-lidzekli-neparedzetiem-gadijumiem" TargetMode="External"/><Relationship Id="rId10" Type="http://schemas.openxmlformats.org/officeDocument/2006/relationships/hyperlink" Target="https://likumi.lv/ta/id/318112-par-finansu-lidzeklu-pieskirsanu-no-valsts-budzeta-programmas-lidzekli-neparedzetiem-gadijumiem" TargetMode="External"/><Relationship Id="rId4" Type="http://schemas.openxmlformats.org/officeDocument/2006/relationships/hyperlink" Target="https://likumi.lv/ta/id/316151-par-finansu-lidzeklu-pieskirsanu-no-valsts-budzeta-programmas-lidzekli-neparedzetiem-gadijumiem" TargetMode="External"/><Relationship Id="rId9" Type="http://schemas.openxmlformats.org/officeDocument/2006/relationships/hyperlink" Target="https://likumi.lv/ta/id/318111-par-finansu-lidzeklu-pieskirsanu-no-valsts-budzeta-programmas-lidzekli-neparedzetiem-gadijumi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zoomScale="90" zoomScaleNormal="90" workbookViewId="0">
      <selection activeCell="A3" sqref="A3:K3"/>
    </sheetView>
  </sheetViews>
  <sheetFormatPr defaultColWidth="8.6640625" defaultRowHeight="13.8" x14ac:dyDescent="0.25"/>
  <cols>
    <col min="1" max="1" width="53.88671875" style="1" customWidth="1"/>
    <col min="2" max="5" width="12.109375" style="1" customWidth="1"/>
    <col min="6" max="6" width="13.33203125" style="1" customWidth="1"/>
    <col min="7" max="7" width="13.5546875" style="1" customWidth="1"/>
    <col min="8" max="8" width="23.109375" style="1" customWidth="1"/>
    <col min="9" max="9" width="17" style="1" customWidth="1"/>
    <col min="10" max="10" width="14.109375" style="1" customWidth="1"/>
    <col min="11" max="11" width="16.88671875" style="1" customWidth="1"/>
    <col min="12" max="16384" width="8.6640625" style="1"/>
  </cols>
  <sheetData>
    <row r="1" spans="1:11" s="18" customFormat="1" x14ac:dyDescent="0.25">
      <c r="K1" s="18" t="s">
        <v>422</v>
      </c>
    </row>
    <row r="2" spans="1:11" ht="15" customHeight="1" x14ac:dyDescent="0.25">
      <c r="A2" s="166" t="s">
        <v>415</v>
      </c>
      <c r="B2" s="166"/>
      <c r="C2" s="166"/>
      <c r="D2" s="166"/>
      <c r="E2" s="166"/>
      <c r="F2" s="166"/>
      <c r="G2" s="166"/>
      <c r="H2" s="166"/>
      <c r="I2" s="166"/>
      <c r="J2" s="166"/>
      <c r="K2" s="166"/>
    </row>
    <row r="3" spans="1:11" ht="16.8" customHeight="1" x14ac:dyDescent="0.25">
      <c r="A3" s="174" t="s">
        <v>421</v>
      </c>
      <c r="B3" s="174"/>
      <c r="C3" s="174"/>
      <c r="D3" s="174"/>
      <c r="E3" s="174"/>
      <c r="F3" s="174"/>
      <c r="G3" s="174"/>
      <c r="H3" s="174"/>
      <c r="I3" s="174"/>
      <c r="J3" s="174"/>
      <c r="K3" s="174"/>
    </row>
    <row r="4" spans="1:11" x14ac:dyDescent="0.25">
      <c r="A4" s="80"/>
      <c r="B4" s="81"/>
      <c r="C4" s="81"/>
      <c r="D4" s="81"/>
      <c r="E4" s="81"/>
      <c r="F4" s="82"/>
      <c r="G4" s="82"/>
      <c r="H4" s="83"/>
      <c r="I4" s="18"/>
      <c r="J4" s="18"/>
      <c r="K4" s="18"/>
    </row>
    <row r="5" spans="1:11" ht="55.2" x14ac:dyDescent="0.25">
      <c r="A5" s="19" t="s">
        <v>13</v>
      </c>
      <c r="B5" s="20" t="s">
        <v>7</v>
      </c>
      <c r="C5" s="20" t="s">
        <v>5</v>
      </c>
      <c r="D5" s="20" t="s">
        <v>6</v>
      </c>
      <c r="E5" s="20" t="s">
        <v>8</v>
      </c>
      <c r="F5" s="21" t="s">
        <v>0</v>
      </c>
      <c r="G5" s="21" t="s">
        <v>414</v>
      </c>
      <c r="H5" s="22" t="s">
        <v>1</v>
      </c>
      <c r="I5" s="23" t="s">
        <v>3</v>
      </c>
      <c r="J5" s="23" t="s">
        <v>2</v>
      </c>
      <c r="K5" s="23" t="s">
        <v>4</v>
      </c>
    </row>
    <row r="6" spans="1:11" ht="14.4" x14ac:dyDescent="0.3">
      <c r="A6" s="163" t="s">
        <v>12</v>
      </c>
      <c r="B6" s="164"/>
      <c r="C6" s="164"/>
      <c r="D6" s="164"/>
      <c r="E6" s="164"/>
      <c r="F6" s="164"/>
      <c r="G6" s="164"/>
      <c r="H6" s="164"/>
      <c r="I6" s="164"/>
      <c r="J6" s="164"/>
      <c r="K6" s="165"/>
    </row>
    <row r="7" spans="1:11" ht="52.8" x14ac:dyDescent="0.25">
      <c r="A7" s="16" t="s">
        <v>19</v>
      </c>
      <c r="B7" s="167">
        <v>43930</v>
      </c>
      <c r="C7" s="168" t="s">
        <v>9</v>
      </c>
      <c r="D7" s="169" t="s">
        <v>10</v>
      </c>
      <c r="E7" s="162" t="s">
        <v>11</v>
      </c>
      <c r="F7" s="17">
        <v>6798925</v>
      </c>
      <c r="G7" s="17">
        <v>6798925</v>
      </c>
      <c r="H7" s="24" t="s">
        <v>14</v>
      </c>
      <c r="I7" s="24" t="s">
        <v>14</v>
      </c>
      <c r="J7" s="24" t="s">
        <v>14</v>
      </c>
      <c r="K7" s="103" t="s">
        <v>17</v>
      </c>
    </row>
    <row r="8" spans="1:11" ht="39.6" x14ac:dyDescent="0.25">
      <c r="A8" s="16" t="s">
        <v>18</v>
      </c>
      <c r="B8" s="167"/>
      <c r="C8" s="168"/>
      <c r="D8" s="169"/>
      <c r="E8" s="162"/>
      <c r="F8" s="17">
        <v>3611547</v>
      </c>
      <c r="G8" s="17">
        <v>3611547</v>
      </c>
      <c r="H8" s="24" t="s">
        <v>14</v>
      </c>
      <c r="I8" s="24" t="s">
        <v>14</v>
      </c>
      <c r="J8" s="24" t="s">
        <v>14</v>
      </c>
      <c r="K8" s="103" t="s">
        <v>15</v>
      </c>
    </row>
    <row r="9" spans="1:11" ht="52.8" x14ac:dyDescent="0.25">
      <c r="A9" s="16" t="s">
        <v>20</v>
      </c>
      <c r="B9" s="167"/>
      <c r="C9" s="168"/>
      <c r="D9" s="169"/>
      <c r="E9" s="162"/>
      <c r="F9" s="17">
        <v>3698365</v>
      </c>
      <c r="G9" s="17">
        <v>3698365</v>
      </c>
      <c r="H9" s="24" t="s">
        <v>14</v>
      </c>
      <c r="I9" s="24" t="s">
        <v>14</v>
      </c>
      <c r="J9" s="24" t="s">
        <v>14</v>
      </c>
      <c r="K9" s="103" t="s">
        <v>16</v>
      </c>
    </row>
    <row r="10" spans="1:11" ht="92.4" x14ac:dyDescent="0.25">
      <c r="A10" s="16" t="s">
        <v>21</v>
      </c>
      <c r="B10" s="127">
        <v>43893</v>
      </c>
      <c r="C10" s="128" t="s">
        <v>23</v>
      </c>
      <c r="D10" s="129" t="s">
        <v>10</v>
      </c>
      <c r="E10" s="126" t="s">
        <v>22</v>
      </c>
      <c r="F10" s="17">
        <v>885805</v>
      </c>
      <c r="G10" s="17">
        <v>881891</v>
      </c>
      <c r="H10" s="24" t="s">
        <v>14</v>
      </c>
      <c r="I10" s="24" t="s">
        <v>14</v>
      </c>
      <c r="J10" s="24" t="s">
        <v>14</v>
      </c>
      <c r="K10" s="103" t="s">
        <v>17</v>
      </c>
    </row>
    <row r="11" spans="1:11" ht="92.4" customHeight="1" x14ac:dyDescent="0.25">
      <c r="A11" s="172" t="s">
        <v>279</v>
      </c>
      <c r="B11" s="172" t="s">
        <v>266</v>
      </c>
      <c r="C11" s="172" t="s">
        <v>277</v>
      </c>
      <c r="D11" s="172" t="s">
        <v>10</v>
      </c>
      <c r="E11" s="173" t="s">
        <v>278</v>
      </c>
      <c r="F11" s="171">
        <v>6220850</v>
      </c>
      <c r="G11" s="97">
        <v>120850</v>
      </c>
      <c r="H11" s="24" t="s">
        <v>14</v>
      </c>
      <c r="I11" s="24" t="s">
        <v>14</v>
      </c>
      <c r="J11" s="24" t="s">
        <v>14</v>
      </c>
      <c r="K11" s="103" t="s">
        <v>280</v>
      </c>
    </row>
    <row r="12" spans="1:11" ht="52.8" x14ac:dyDescent="0.25">
      <c r="A12" s="172"/>
      <c r="B12" s="172"/>
      <c r="C12" s="172"/>
      <c r="D12" s="172"/>
      <c r="E12" s="173"/>
      <c r="F12" s="171"/>
      <c r="G12" s="98">
        <v>6100000</v>
      </c>
      <c r="H12" s="24" t="s">
        <v>14</v>
      </c>
      <c r="I12" s="24" t="s">
        <v>14</v>
      </c>
      <c r="J12" s="24" t="s">
        <v>14</v>
      </c>
      <c r="K12" s="103" t="s">
        <v>16</v>
      </c>
    </row>
    <row r="13" spans="1:11" ht="187.2" x14ac:dyDescent="0.25">
      <c r="A13" s="109" t="s">
        <v>281</v>
      </c>
      <c r="B13" s="130" t="s">
        <v>282</v>
      </c>
      <c r="C13" s="131" t="s">
        <v>283</v>
      </c>
      <c r="D13" s="132" t="s">
        <v>25</v>
      </c>
      <c r="E13" s="111" t="s">
        <v>284</v>
      </c>
      <c r="F13" s="17">
        <v>1638064</v>
      </c>
      <c r="G13" s="42">
        <v>1638064</v>
      </c>
      <c r="H13" s="34" t="s">
        <v>307</v>
      </c>
      <c r="I13" s="34" t="s">
        <v>14</v>
      </c>
      <c r="J13" s="34" t="s">
        <v>14</v>
      </c>
      <c r="K13" s="36" t="s">
        <v>167</v>
      </c>
    </row>
    <row r="14" spans="1:11" s="18" customFormat="1" ht="187.2" x14ac:dyDescent="0.25">
      <c r="A14" s="109" t="s">
        <v>361</v>
      </c>
      <c r="B14" s="130" t="s">
        <v>362</v>
      </c>
      <c r="C14" s="131" t="s">
        <v>363</v>
      </c>
      <c r="D14" s="132" t="s">
        <v>25</v>
      </c>
      <c r="E14" s="111" t="s">
        <v>364</v>
      </c>
      <c r="F14" s="17">
        <v>257064</v>
      </c>
      <c r="G14" s="42">
        <v>257064</v>
      </c>
      <c r="H14" s="34" t="s">
        <v>365</v>
      </c>
      <c r="I14" s="34" t="s">
        <v>14</v>
      </c>
      <c r="J14" s="34" t="s">
        <v>14</v>
      </c>
      <c r="K14" s="36" t="s">
        <v>366</v>
      </c>
    </row>
    <row r="15" spans="1:11" s="18" customFormat="1" ht="86.4" x14ac:dyDescent="0.25">
      <c r="A15" s="157" t="s">
        <v>411</v>
      </c>
      <c r="B15" s="154" t="s">
        <v>286</v>
      </c>
      <c r="C15" s="155" t="s">
        <v>404</v>
      </c>
      <c r="D15" s="156"/>
      <c r="E15" s="111" t="s">
        <v>399</v>
      </c>
      <c r="F15" s="17">
        <v>2605241</v>
      </c>
      <c r="G15" s="17"/>
      <c r="H15" s="16"/>
      <c r="I15" s="16"/>
      <c r="J15" s="16"/>
      <c r="K15" s="158"/>
    </row>
    <row r="16" spans="1:11" ht="18" customHeight="1" x14ac:dyDescent="0.25">
      <c r="A16" s="170" t="s">
        <v>412</v>
      </c>
      <c r="B16" s="170"/>
      <c r="C16" s="170"/>
      <c r="F16" s="8"/>
      <c r="G16" s="8"/>
    </row>
    <row r="17" spans="1:11" ht="19.95" customHeight="1" x14ac:dyDescent="0.25">
      <c r="A17" s="161" t="s">
        <v>413</v>
      </c>
      <c r="B17" s="161"/>
      <c r="C17" s="161"/>
      <c r="D17" s="161"/>
      <c r="E17" s="161"/>
      <c r="F17" s="161"/>
      <c r="G17" s="161"/>
      <c r="H17" s="161"/>
      <c r="I17" s="161"/>
      <c r="J17" s="161"/>
      <c r="K17" s="161"/>
    </row>
    <row r="20" spans="1:11" x14ac:dyDescent="0.25">
      <c r="F20" s="8"/>
      <c r="G20" s="8"/>
    </row>
    <row r="23" spans="1:11" x14ac:dyDescent="0.25">
      <c r="D23" s="8"/>
      <c r="F23" s="8"/>
    </row>
  </sheetData>
  <mergeCells count="15">
    <mergeCell ref="A17:K17"/>
    <mergeCell ref="E7:E9"/>
    <mergeCell ref="A6:K6"/>
    <mergeCell ref="A2:K2"/>
    <mergeCell ref="B7:B9"/>
    <mergeCell ref="C7:C9"/>
    <mergeCell ref="D7:D9"/>
    <mergeCell ref="A16:C16"/>
    <mergeCell ref="F11:F12"/>
    <mergeCell ref="A11:A12"/>
    <mergeCell ref="B11:B12"/>
    <mergeCell ref="C11:C12"/>
    <mergeCell ref="D11:D12"/>
    <mergeCell ref="E11:E12"/>
    <mergeCell ref="A3:K3"/>
  </mergeCells>
  <phoneticPr fontId="7" type="noConversion"/>
  <hyperlinks>
    <hyperlink ref="E7" r:id="rId1" xr:uid="{3A3ABDEC-90BD-408E-8FE5-96C19736C3D8}"/>
    <hyperlink ref="E10" r:id="rId2" xr:uid="{6459B45A-9B59-4D00-9EBA-019794B5CE41}"/>
    <hyperlink ref="E11" r:id="rId3" xr:uid="{26F75CAB-261D-4579-8B1F-5B3CD541D723}"/>
    <hyperlink ref="E13" r:id="rId4" xr:uid="{3C7A27ED-0C4E-4157-AE72-4103B51DE557}"/>
    <hyperlink ref="E14" r:id="rId5" xr:uid="{7C9CCE19-69F0-4EDF-AEC7-1FFAD6F5D982}"/>
    <hyperlink ref="E15" r:id="rId6" xr:uid="{F6F4EABE-E686-46A2-990E-2D62796E616F}"/>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B646-A758-4AF5-A4AA-A0C1753F6A4F}">
  <dimension ref="A1:K25"/>
  <sheetViews>
    <sheetView topLeftCell="A22" workbookViewId="0">
      <selection activeCell="A6" sqref="A6"/>
    </sheetView>
  </sheetViews>
  <sheetFormatPr defaultColWidth="8.6640625" defaultRowHeight="13.8" x14ac:dyDescent="0.25"/>
  <cols>
    <col min="1" max="1" width="53.88671875" style="1" customWidth="1"/>
    <col min="2" max="5" width="12.109375" style="1" customWidth="1"/>
    <col min="6" max="6" width="13.33203125" style="1" customWidth="1"/>
    <col min="7" max="7" width="13.5546875" style="1" customWidth="1"/>
    <col min="8" max="8" width="23.109375" style="1" customWidth="1"/>
    <col min="9" max="9" width="17" style="1" customWidth="1"/>
    <col min="10" max="10" width="14.109375" style="1" customWidth="1"/>
    <col min="11" max="11" width="16.88671875" style="1" customWidth="1"/>
    <col min="12" max="16384" width="8.6640625" style="1"/>
  </cols>
  <sheetData>
    <row r="1" spans="1:11" ht="15" customHeight="1" x14ac:dyDescent="0.25">
      <c r="A1" s="166" t="s">
        <v>415</v>
      </c>
      <c r="B1" s="166"/>
      <c r="C1" s="166"/>
      <c r="D1" s="166"/>
      <c r="E1" s="166"/>
      <c r="F1" s="166"/>
      <c r="G1" s="166"/>
      <c r="H1" s="166"/>
      <c r="I1" s="166"/>
      <c r="J1" s="166"/>
      <c r="K1" s="166"/>
    </row>
    <row r="2" spans="1:11" ht="14.4" customHeight="1" x14ac:dyDescent="0.25">
      <c r="A2" s="174" t="s">
        <v>416</v>
      </c>
      <c r="B2" s="174"/>
      <c r="C2" s="174"/>
      <c r="D2" s="174"/>
      <c r="E2" s="174"/>
      <c r="F2" s="174"/>
      <c r="G2" s="174"/>
      <c r="H2" s="174"/>
      <c r="I2" s="174"/>
      <c r="J2" s="174"/>
      <c r="K2" s="174"/>
    </row>
    <row r="3" spans="1:11" x14ac:dyDescent="0.25">
      <c r="A3" s="80"/>
      <c r="B3" s="81"/>
      <c r="C3" s="81"/>
      <c r="D3" s="81"/>
      <c r="E3" s="81"/>
      <c r="F3" s="82"/>
      <c r="G3" s="82"/>
      <c r="H3" s="83"/>
      <c r="I3" s="18"/>
      <c r="J3" s="18"/>
      <c r="K3" s="18"/>
    </row>
    <row r="4" spans="1:11" ht="55.2" x14ac:dyDescent="0.25">
      <c r="A4" s="19" t="s">
        <v>13</v>
      </c>
      <c r="B4" s="20" t="s">
        <v>7</v>
      </c>
      <c r="C4" s="20" t="s">
        <v>5</v>
      </c>
      <c r="D4" s="20" t="s">
        <v>6</v>
      </c>
      <c r="E4" s="20" t="s">
        <v>8</v>
      </c>
      <c r="F4" s="21" t="s">
        <v>0</v>
      </c>
      <c r="G4" s="21" t="s">
        <v>372</v>
      </c>
      <c r="H4" s="22" t="s">
        <v>1</v>
      </c>
      <c r="I4" s="23" t="s">
        <v>3</v>
      </c>
      <c r="J4" s="23" t="s">
        <v>2</v>
      </c>
      <c r="K4" s="23" t="s">
        <v>4</v>
      </c>
    </row>
    <row r="5" spans="1:11" ht="15" customHeight="1" x14ac:dyDescent="0.25">
      <c r="A5" s="163" t="s">
        <v>242</v>
      </c>
      <c r="B5" s="198"/>
      <c r="C5" s="198"/>
      <c r="D5" s="198"/>
      <c r="E5" s="198"/>
      <c r="F5" s="198"/>
      <c r="G5" s="198"/>
      <c r="H5" s="198"/>
      <c r="I5" s="198"/>
      <c r="J5" s="198"/>
      <c r="K5" s="199"/>
    </row>
    <row r="6" spans="1:11" s="73" customFormat="1" ht="66" x14ac:dyDescent="0.25">
      <c r="A6" s="33" t="s">
        <v>88</v>
      </c>
      <c r="B6" s="178">
        <v>43917</v>
      </c>
      <c r="C6" s="181" t="s">
        <v>26</v>
      </c>
      <c r="D6" s="184" t="s">
        <v>25</v>
      </c>
      <c r="E6" s="194" t="s">
        <v>27</v>
      </c>
      <c r="F6" s="195">
        <v>8000000</v>
      </c>
      <c r="G6" s="45">
        <v>566912</v>
      </c>
      <c r="H6" s="44"/>
      <c r="I6" s="44"/>
      <c r="J6" s="44"/>
      <c r="K6" s="44" t="s">
        <v>90</v>
      </c>
    </row>
    <row r="7" spans="1:11" s="73" customFormat="1" ht="66" x14ac:dyDescent="0.25">
      <c r="A7" s="33" t="s">
        <v>262</v>
      </c>
      <c r="B7" s="192"/>
      <c r="C7" s="192"/>
      <c r="D7" s="192"/>
      <c r="E7" s="192"/>
      <c r="F7" s="196"/>
      <c r="G7" s="45">
        <v>236013</v>
      </c>
      <c r="H7" s="44"/>
      <c r="I7" s="44"/>
      <c r="J7" s="44"/>
      <c r="K7" s="44" t="s">
        <v>91</v>
      </c>
    </row>
    <row r="8" spans="1:11" s="73" customFormat="1" ht="118.8" x14ac:dyDescent="0.25">
      <c r="A8" s="34" t="s">
        <v>225</v>
      </c>
      <c r="B8" s="192"/>
      <c r="C8" s="192"/>
      <c r="D8" s="192"/>
      <c r="E8" s="192"/>
      <c r="F8" s="196"/>
      <c r="G8" s="17">
        <v>1440315</v>
      </c>
      <c r="H8" s="34"/>
      <c r="I8" s="35"/>
      <c r="J8" s="35"/>
      <c r="K8" s="36" t="s">
        <v>229</v>
      </c>
    </row>
    <row r="9" spans="1:11" s="73" customFormat="1" ht="158.4" x14ac:dyDescent="0.25">
      <c r="A9" s="34" t="s">
        <v>226</v>
      </c>
      <c r="B9" s="192"/>
      <c r="C9" s="192"/>
      <c r="D9" s="192"/>
      <c r="E9" s="192"/>
      <c r="F9" s="196"/>
      <c r="G9" s="17">
        <v>2412593</v>
      </c>
      <c r="H9" s="34"/>
      <c r="I9" s="35" t="s">
        <v>230</v>
      </c>
      <c r="J9" s="35"/>
      <c r="K9" s="36" t="s">
        <v>231</v>
      </c>
    </row>
    <row r="10" spans="1:11" s="73" customFormat="1" ht="52.8" x14ac:dyDescent="0.25">
      <c r="A10" s="34" t="s">
        <v>227</v>
      </c>
      <c r="B10" s="192"/>
      <c r="C10" s="192"/>
      <c r="D10" s="192"/>
      <c r="E10" s="192"/>
      <c r="F10" s="196"/>
      <c r="G10" s="17">
        <v>696820</v>
      </c>
      <c r="H10" s="34"/>
      <c r="I10" s="35" t="s">
        <v>232</v>
      </c>
      <c r="J10" s="35"/>
      <c r="K10" s="36" t="s">
        <v>233</v>
      </c>
    </row>
    <row r="11" spans="1:11" s="73" customFormat="1" ht="52.8" x14ac:dyDescent="0.25">
      <c r="A11" s="34" t="s">
        <v>228</v>
      </c>
      <c r="B11" s="192"/>
      <c r="C11" s="192"/>
      <c r="D11" s="192"/>
      <c r="E11" s="192"/>
      <c r="F11" s="196"/>
      <c r="G11" s="17">
        <f>27870+8689</f>
        <v>36559</v>
      </c>
      <c r="H11" s="34"/>
      <c r="I11" s="35"/>
      <c r="J11" s="35"/>
      <c r="K11" s="36" t="s">
        <v>234</v>
      </c>
    </row>
    <row r="12" spans="1:11" s="73" customFormat="1" ht="52.8" x14ac:dyDescent="0.25">
      <c r="A12" s="25" t="s">
        <v>235</v>
      </c>
      <c r="B12" s="192"/>
      <c r="C12" s="192"/>
      <c r="D12" s="192"/>
      <c r="E12" s="192"/>
      <c r="F12" s="196"/>
      <c r="G12" s="25">
        <v>21279</v>
      </c>
      <c r="H12" s="25"/>
      <c r="I12" s="25"/>
      <c r="J12" s="25"/>
      <c r="K12" s="36" t="s">
        <v>237</v>
      </c>
    </row>
    <row r="13" spans="1:11" s="73" customFormat="1" ht="66" x14ac:dyDescent="0.25">
      <c r="A13" s="25" t="s">
        <v>236</v>
      </c>
      <c r="B13" s="193"/>
      <c r="C13" s="193"/>
      <c r="D13" s="193"/>
      <c r="E13" s="193"/>
      <c r="F13" s="197"/>
      <c r="G13" s="25">
        <v>57978</v>
      </c>
      <c r="H13" s="25"/>
      <c r="I13" s="25"/>
      <c r="J13" s="25"/>
      <c r="K13" s="36" t="s">
        <v>238</v>
      </c>
    </row>
    <row r="14" spans="1:11" s="73" customFormat="1" ht="102" customHeight="1" x14ac:dyDescent="0.25">
      <c r="A14" s="108" t="s">
        <v>314</v>
      </c>
      <c r="B14" s="178" t="s">
        <v>315</v>
      </c>
      <c r="C14" s="181" t="s">
        <v>316</v>
      </c>
      <c r="D14" s="184" t="s">
        <v>25</v>
      </c>
      <c r="E14" s="187" t="s">
        <v>317</v>
      </c>
      <c r="F14" s="107">
        <v>753955</v>
      </c>
      <c r="G14" s="106">
        <v>752071</v>
      </c>
      <c r="H14" s="34"/>
      <c r="I14" s="35"/>
      <c r="J14" s="35"/>
      <c r="K14" s="36" t="s">
        <v>229</v>
      </c>
    </row>
    <row r="15" spans="1:11" s="73" customFormat="1" ht="52.8" x14ac:dyDescent="0.25">
      <c r="A15" s="108" t="s">
        <v>318</v>
      </c>
      <c r="B15" s="179"/>
      <c r="C15" s="182"/>
      <c r="D15" s="185"/>
      <c r="E15" s="188"/>
      <c r="F15" s="107">
        <v>42966</v>
      </c>
      <c r="G15" s="106">
        <v>42965</v>
      </c>
      <c r="H15" s="34"/>
      <c r="I15" s="35"/>
      <c r="J15" s="35"/>
      <c r="K15" s="36" t="s">
        <v>234</v>
      </c>
    </row>
    <row r="16" spans="1:11" s="73" customFormat="1" ht="92.4" x14ac:dyDescent="0.25">
      <c r="A16" s="108" t="s">
        <v>327</v>
      </c>
      <c r="B16" s="179"/>
      <c r="C16" s="182"/>
      <c r="D16" s="185"/>
      <c r="E16" s="188"/>
      <c r="F16" s="107">
        <v>331647</v>
      </c>
      <c r="G16" s="106">
        <v>331647</v>
      </c>
      <c r="H16" s="34"/>
      <c r="I16" s="35"/>
      <c r="J16" s="35"/>
      <c r="K16" s="36" t="s">
        <v>326</v>
      </c>
    </row>
    <row r="17" spans="1:11" s="73" customFormat="1" ht="92.4" x14ac:dyDescent="0.25">
      <c r="A17" s="108" t="s">
        <v>330</v>
      </c>
      <c r="B17" s="179"/>
      <c r="C17" s="182"/>
      <c r="D17" s="185"/>
      <c r="E17" s="188"/>
      <c r="F17" s="107">
        <v>84695</v>
      </c>
      <c r="G17" s="106">
        <v>84694</v>
      </c>
      <c r="H17" s="34"/>
      <c r="I17" s="35"/>
      <c r="J17" s="35"/>
      <c r="K17" s="36" t="s">
        <v>331</v>
      </c>
    </row>
    <row r="18" spans="1:11" s="73" customFormat="1" ht="79.2" x14ac:dyDescent="0.25">
      <c r="A18" s="108" t="s">
        <v>328</v>
      </c>
      <c r="B18" s="180"/>
      <c r="C18" s="183"/>
      <c r="D18" s="186"/>
      <c r="E18" s="189"/>
      <c r="F18" s="107">
        <v>32808</v>
      </c>
      <c r="G18" s="106">
        <v>32808</v>
      </c>
      <c r="H18" s="34"/>
      <c r="I18" s="35"/>
      <c r="J18" s="35"/>
      <c r="K18" s="36" t="s">
        <v>329</v>
      </c>
    </row>
    <row r="19" spans="1:11" s="73" customFormat="1" ht="66" x14ac:dyDescent="0.25">
      <c r="A19" s="16" t="s">
        <v>322</v>
      </c>
      <c r="B19" s="178" t="s">
        <v>319</v>
      </c>
      <c r="C19" s="181" t="s">
        <v>320</v>
      </c>
      <c r="D19" s="181" t="s">
        <v>25</v>
      </c>
      <c r="E19" s="187" t="s">
        <v>321</v>
      </c>
      <c r="F19" s="175">
        <v>2926570</v>
      </c>
      <c r="G19" s="106">
        <v>780372</v>
      </c>
      <c r="H19" s="34"/>
      <c r="I19" s="35"/>
      <c r="J19" s="35"/>
      <c r="K19" s="36" t="s">
        <v>323</v>
      </c>
    </row>
    <row r="20" spans="1:11" s="73" customFormat="1" ht="52.8" x14ac:dyDescent="0.25">
      <c r="A20" s="16" t="s">
        <v>355</v>
      </c>
      <c r="B20" s="190"/>
      <c r="C20" s="190"/>
      <c r="D20" s="190"/>
      <c r="E20" s="190"/>
      <c r="F20" s="176"/>
      <c r="G20" s="106">
        <f>4248+20992+398</f>
        <v>25638</v>
      </c>
      <c r="H20" s="34"/>
      <c r="I20" s="35"/>
      <c r="J20" s="35"/>
      <c r="K20" s="34" t="s">
        <v>391</v>
      </c>
    </row>
    <row r="21" spans="1:11" s="73" customFormat="1" ht="52.8" x14ac:dyDescent="0.25">
      <c r="A21" s="16" t="s">
        <v>356</v>
      </c>
      <c r="B21" s="190"/>
      <c r="C21" s="190"/>
      <c r="D21" s="190"/>
      <c r="E21" s="190"/>
      <c r="F21" s="176"/>
      <c r="G21" s="106">
        <v>270935</v>
      </c>
      <c r="H21" s="34"/>
      <c r="I21" s="35"/>
      <c r="J21" s="35"/>
      <c r="K21" s="34" t="s">
        <v>332</v>
      </c>
    </row>
    <row r="22" spans="1:11" s="73" customFormat="1" ht="66" x14ac:dyDescent="0.25">
      <c r="A22" s="16" t="s">
        <v>324</v>
      </c>
      <c r="B22" s="190"/>
      <c r="C22" s="190"/>
      <c r="D22" s="190"/>
      <c r="E22" s="190"/>
      <c r="F22" s="176"/>
      <c r="G22" s="106">
        <v>687879</v>
      </c>
      <c r="H22" s="34"/>
      <c r="I22" s="35"/>
      <c r="J22" s="35"/>
      <c r="K22" s="36" t="s">
        <v>231</v>
      </c>
    </row>
    <row r="23" spans="1:11" ht="52.8" x14ac:dyDescent="0.25">
      <c r="A23" s="16" t="s">
        <v>325</v>
      </c>
      <c r="B23" s="191"/>
      <c r="C23" s="191"/>
      <c r="D23" s="191"/>
      <c r="E23" s="191"/>
      <c r="F23" s="177"/>
      <c r="G23" s="42">
        <v>330918</v>
      </c>
      <c r="H23" s="34"/>
      <c r="I23" s="35" t="s">
        <v>232</v>
      </c>
      <c r="J23" s="35"/>
      <c r="K23" s="36" t="s">
        <v>233</v>
      </c>
    </row>
    <row r="24" spans="1:11" ht="201.6" x14ac:dyDescent="0.3">
      <c r="A24" s="16" t="s">
        <v>378</v>
      </c>
      <c r="B24" s="151" t="s">
        <v>401</v>
      </c>
      <c r="C24" s="151" t="s">
        <v>402</v>
      </c>
      <c r="D24" s="151" t="s">
        <v>25</v>
      </c>
      <c r="E24" s="152" t="s">
        <v>400</v>
      </c>
      <c r="F24" s="151">
        <v>10290</v>
      </c>
      <c r="G24" s="151">
        <v>10290</v>
      </c>
      <c r="H24" s="151"/>
      <c r="I24" s="151"/>
      <c r="J24" s="151"/>
      <c r="K24" s="16" t="s">
        <v>234</v>
      </c>
    </row>
    <row r="25" spans="1:11" ht="34.200000000000003" customHeight="1" x14ac:dyDescent="0.25">
      <c r="A25" s="170" t="s">
        <v>403</v>
      </c>
      <c r="B25" s="170"/>
      <c r="C25" s="170"/>
      <c r="D25" s="170"/>
      <c r="E25" s="170"/>
      <c r="F25" s="170"/>
      <c r="G25" s="170"/>
      <c r="H25" s="170"/>
      <c r="I25" s="170"/>
      <c r="J25" s="170"/>
      <c r="K25" s="170"/>
    </row>
  </sheetData>
  <mergeCells count="18">
    <mergeCell ref="A1:K1"/>
    <mergeCell ref="B6:B13"/>
    <mergeCell ref="C6:C13"/>
    <mergeCell ref="D6:D13"/>
    <mergeCell ref="E6:E13"/>
    <mergeCell ref="F6:F13"/>
    <mergeCell ref="A5:K5"/>
    <mergeCell ref="A2:K2"/>
    <mergeCell ref="A25:K25"/>
    <mergeCell ref="F19:F23"/>
    <mergeCell ref="B14:B18"/>
    <mergeCell ref="C14:C18"/>
    <mergeCell ref="D14:D18"/>
    <mergeCell ref="E14:E18"/>
    <mergeCell ref="B19:B23"/>
    <mergeCell ref="C19:C23"/>
    <mergeCell ref="D19:D23"/>
    <mergeCell ref="E19:E23"/>
  </mergeCells>
  <hyperlinks>
    <hyperlink ref="E6" r:id="rId1" xr:uid="{D01172BB-3E39-4A3B-A1CB-980C5AF4CC8C}"/>
    <hyperlink ref="E14" r:id="rId2" xr:uid="{AE2D6730-35BA-4AA8-8543-B54C736D96CF}"/>
    <hyperlink ref="E19" r:id="rId3" xr:uid="{877B8E97-0ECF-4EEC-9048-5B03DBEFFFE1}"/>
    <hyperlink ref="E24" r:id="rId4" xr:uid="{1EE64FF5-B2B0-4ABC-AE8C-A174968C4FA4}"/>
  </hyperlinks>
  <pageMargins left="0.7" right="0.7" top="0.75" bottom="0.75" header="0.3" footer="0.3"/>
  <pageSetup paperSize="9" orientation="portrait" verticalDpi="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C95D-68C2-4E41-A676-3A0B097651CE}">
  <dimension ref="A1:T139"/>
  <sheetViews>
    <sheetView topLeftCell="A34" workbookViewId="0">
      <selection activeCell="A2" sqref="A2:K2"/>
    </sheetView>
  </sheetViews>
  <sheetFormatPr defaultColWidth="8.6640625" defaultRowHeight="13.8" x14ac:dyDescent="0.25"/>
  <cols>
    <col min="1" max="1" width="53.88671875" style="1" customWidth="1"/>
    <col min="2" max="4" width="12.109375" style="1" customWidth="1"/>
    <col min="5" max="5" width="16.33203125" style="1" customWidth="1"/>
    <col min="6" max="6" width="13.33203125" style="1" customWidth="1"/>
    <col min="7" max="7" width="13.5546875" style="1" customWidth="1"/>
    <col min="8" max="8" width="23.109375" style="1" customWidth="1"/>
    <col min="9" max="9" width="17" style="1" customWidth="1"/>
    <col min="10" max="10" width="14.109375" style="7" customWidth="1"/>
    <col min="11" max="11" width="16.88671875" style="1" customWidth="1"/>
    <col min="12" max="12" width="9.88671875" style="1" bestFit="1" customWidth="1"/>
    <col min="13" max="15" width="8.6640625" style="1"/>
    <col min="16" max="16" width="10.109375" style="1" bestFit="1" customWidth="1"/>
    <col min="17" max="17" width="8.6640625" style="1"/>
    <col min="18" max="18" width="13.33203125" style="1" customWidth="1"/>
    <col min="19" max="16384" width="8.6640625" style="1"/>
  </cols>
  <sheetData>
    <row r="1" spans="1:11" ht="14.4" customHeight="1" x14ac:dyDescent="0.25">
      <c r="A1" s="205" t="s">
        <v>415</v>
      </c>
      <c r="B1" s="205"/>
      <c r="C1" s="205"/>
      <c r="D1" s="205"/>
      <c r="E1" s="205"/>
      <c r="F1" s="205"/>
      <c r="G1" s="205"/>
      <c r="H1" s="205"/>
      <c r="I1" s="205"/>
      <c r="J1" s="205"/>
      <c r="K1" s="205"/>
    </row>
    <row r="2" spans="1:11" s="18" customFormat="1" ht="14.4" customHeight="1" x14ac:dyDescent="0.25">
      <c r="A2" s="200" t="s">
        <v>420</v>
      </c>
      <c r="B2" s="200"/>
      <c r="C2" s="200"/>
      <c r="D2" s="200"/>
      <c r="E2" s="200"/>
      <c r="F2" s="200"/>
      <c r="G2" s="200"/>
      <c r="H2" s="200"/>
      <c r="I2" s="200"/>
      <c r="J2" s="200"/>
      <c r="K2" s="200"/>
    </row>
    <row r="3" spans="1:11" x14ac:dyDescent="0.25">
      <c r="A3" s="76"/>
      <c r="B3" s="77"/>
      <c r="C3" s="77"/>
      <c r="D3" s="77"/>
      <c r="E3" s="77"/>
      <c r="F3" s="78"/>
      <c r="G3" s="78"/>
      <c r="H3" s="79"/>
      <c r="I3" s="18"/>
      <c r="J3" s="26"/>
      <c r="K3" s="18"/>
    </row>
    <row r="4" spans="1:11" ht="69" x14ac:dyDescent="0.25">
      <c r="A4" s="19" t="s">
        <v>13</v>
      </c>
      <c r="B4" s="20" t="s">
        <v>7</v>
      </c>
      <c r="C4" s="20" t="s">
        <v>5</v>
      </c>
      <c r="D4" s="20" t="s">
        <v>6</v>
      </c>
      <c r="E4" s="20" t="s">
        <v>8</v>
      </c>
      <c r="F4" s="27" t="s">
        <v>28</v>
      </c>
      <c r="G4" s="27" t="s">
        <v>372</v>
      </c>
      <c r="H4" s="28" t="s">
        <v>1</v>
      </c>
      <c r="I4" s="29" t="s">
        <v>3</v>
      </c>
      <c r="J4" s="30" t="s">
        <v>2</v>
      </c>
      <c r="K4" s="29" t="s">
        <v>4</v>
      </c>
    </row>
    <row r="5" spans="1:11" x14ac:dyDescent="0.25">
      <c r="A5" s="163" t="s">
        <v>358</v>
      </c>
      <c r="B5" s="198"/>
      <c r="C5" s="198"/>
      <c r="D5" s="198"/>
      <c r="E5" s="198"/>
      <c r="F5" s="198"/>
      <c r="G5" s="198"/>
      <c r="H5" s="198"/>
      <c r="I5" s="198"/>
      <c r="J5" s="198"/>
      <c r="K5" s="199"/>
    </row>
    <row r="6" spans="1:11" ht="144" customHeight="1" x14ac:dyDescent="0.25">
      <c r="A6" s="201" t="s">
        <v>60</v>
      </c>
      <c r="B6" s="209">
        <v>43910</v>
      </c>
      <c r="C6" s="201" t="s">
        <v>24</v>
      </c>
      <c r="D6" s="201" t="s">
        <v>31</v>
      </c>
      <c r="E6" s="207" t="s">
        <v>61</v>
      </c>
      <c r="F6" s="208">
        <v>10000000</v>
      </c>
      <c r="G6" s="206">
        <v>136922</v>
      </c>
      <c r="H6" s="46" t="s">
        <v>59</v>
      </c>
      <c r="I6" s="47">
        <v>3.6179000000000001</v>
      </c>
      <c r="J6" s="48">
        <v>5</v>
      </c>
      <c r="K6" s="103" t="s">
        <v>34</v>
      </c>
    </row>
    <row r="7" spans="1:11" x14ac:dyDescent="0.25">
      <c r="A7" s="201"/>
      <c r="B7" s="209"/>
      <c r="C7" s="201"/>
      <c r="D7" s="201"/>
      <c r="E7" s="207"/>
      <c r="F7" s="208"/>
      <c r="G7" s="206"/>
      <c r="H7" s="46" t="s">
        <v>59</v>
      </c>
      <c r="I7" s="47">
        <v>3.5167999999999999</v>
      </c>
      <c r="J7" s="48">
        <v>365</v>
      </c>
      <c r="K7" s="103" t="s">
        <v>34</v>
      </c>
    </row>
    <row r="8" spans="1:11" x14ac:dyDescent="0.25">
      <c r="A8" s="201"/>
      <c r="B8" s="209"/>
      <c r="C8" s="201"/>
      <c r="D8" s="201"/>
      <c r="E8" s="207"/>
      <c r="F8" s="208"/>
      <c r="G8" s="206"/>
      <c r="H8" s="46" t="s">
        <v>59</v>
      </c>
      <c r="I8" s="47">
        <v>17.583776</v>
      </c>
      <c r="J8" s="48">
        <v>58</v>
      </c>
      <c r="K8" s="103" t="s">
        <v>34</v>
      </c>
    </row>
    <row r="9" spans="1:11" x14ac:dyDescent="0.25">
      <c r="A9" s="201"/>
      <c r="B9" s="209"/>
      <c r="C9" s="201"/>
      <c r="D9" s="201"/>
      <c r="E9" s="207"/>
      <c r="F9" s="208"/>
      <c r="G9" s="206"/>
      <c r="H9" s="46" t="s">
        <v>59</v>
      </c>
      <c r="I9" s="47">
        <v>4.7039999999999997</v>
      </c>
      <c r="J9" s="48">
        <v>110</v>
      </c>
      <c r="K9" s="103" t="s">
        <v>34</v>
      </c>
    </row>
    <row r="10" spans="1:11" x14ac:dyDescent="0.25">
      <c r="A10" s="201"/>
      <c r="B10" s="209"/>
      <c r="C10" s="201"/>
      <c r="D10" s="201"/>
      <c r="E10" s="207"/>
      <c r="F10" s="208"/>
      <c r="G10" s="206"/>
      <c r="H10" s="46" t="s">
        <v>59</v>
      </c>
      <c r="I10" s="47">
        <v>3.9083000000000001</v>
      </c>
      <c r="J10" s="48">
        <v>15</v>
      </c>
      <c r="K10" s="103" t="s">
        <v>34</v>
      </c>
    </row>
    <row r="11" spans="1:11" x14ac:dyDescent="0.25">
      <c r="A11" s="201"/>
      <c r="B11" s="209"/>
      <c r="C11" s="201"/>
      <c r="D11" s="201"/>
      <c r="E11" s="207"/>
      <c r="F11" s="208"/>
      <c r="G11" s="206"/>
      <c r="H11" s="46" t="s">
        <v>59</v>
      </c>
      <c r="I11" s="47">
        <v>2.4079484</v>
      </c>
      <c r="J11" s="48">
        <v>173</v>
      </c>
      <c r="K11" s="103" t="s">
        <v>34</v>
      </c>
    </row>
    <row r="12" spans="1:11" x14ac:dyDescent="0.25">
      <c r="A12" s="201"/>
      <c r="B12" s="209"/>
      <c r="C12" s="201"/>
      <c r="D12" s="201"/>
      <c r="E12" s="207"/>
      <c r="F12" s="208"/>
      <c r="G12" s="206"/>
      <c r="H12" s="46" t="s">
        <v>59</v>
      </c>
      <c r="I12" s="47">
        <v>19.541499999999999</v>
      </c>
      <c r="J12" s="48">
        <v>26</v>
      </c>
      <c r="K12" s="103" t="s">
        <v>34</v>
      </c>
    </row>
    <row r="13" spans="1:11" x14ac:dyDescent="0.25">
      <c r="A13" s="201"/>
      <c r="B13" s="209"/>
      <c r="C13" s="201"/>
      <c r="D13" s="201"/>
      <c r="E13" s="207"/>
      <c r="F13" s="208"/>
      <c r="G13" s="206"/>
      <c r="H13" s="46" t="s">
        <v>59</v>
      </c>
      <c r="I13" s="47">
        <v>2.3595847000000001</v>
      </c>
      <c r="J13" s="48">
        <v>153</v>
      </c>
      <c r="K13" s="103" t="s">
        <v>34</v>
      </c>
    </row>
    <row r="14" spans="1:11" x14ac:dyDescent="0.25">
      <c r="A14" s="201"/>
      <c r="B14" s="209"/>
      <c r="C14" s="201"/>
      <c r="D14" s="201"/>
      <c r="E14" s="207"/>
      <c r="F14" s="208"/>
      <c r="G14" s="206"/>
      <c r="H14" s="46" t="s">
        <v>59</v>
      </c>
      <c r="I14" s="47">
        <v>18.089863000000001</v>
      </c>
      <c r="J14" s="48">
        <v>33</v>
      </c>
      <c r="K14" s="103" t="s">
        <v>34</v>
      </c>
    </row>
    <row r="15" spans="1:11" x14ac:dyDescent="0.25">
      <c r="A15" s="201"/>
      <c r="B15" s="209"/>
      <c r="C15" s="201"/>
      <c r="D15" s="201"/>
      <c r="E15" s="207"/>
      <c r="F15" s="208"/>
      <c r="G15" s="206"/>
      <c r="H15" s="46" t="s">
        <v>59</v>
      </c>
      <c r="I15" s="47">
        <v>5.2304000000000004</v>
      </c>
      <c r="J15" s="48">
        <v>20</v>
      </c>
      <c r="K15" s="103" t="s">
        <v>34</v>
      </c>
    </row>
    <row r="16" spans="1:11" x14ac:dyDescent="0.25">
      <c r="A16" s="201"/>
      <c r="B16" s="209"/>
      <c r="C16" s="201"/>
      <c r="D16" s="201"/>
      <c r="E16" s="207"/>
      <c r="F16" s="208"/>
      <c r="G16" s="206"/>
      <c r="H16" s="46" t="s">
        <v>59</v>
      </c>
      <c r="I16" s="47">
        <v>4.6032000000000002</v>
      </c>
      <c r="J16" s="48">
        <v>26</v>
      </c>
      <c r="K16" s="103" t="s">
        <v>34</v>
      </c>
    </row>
    <row r="17" spans="1:11" x14ac:dyDescent="0.25">
      <c r="A17" s="201"/>
      <c r="B17" s="209"/>
      <c r="C17" s="201"/>
      <c r="D17" s="201"/>
      <c r="E17" s="207"/>
      <c r="F17" s="208"/>
      <c r="G17" s="206"/>
      <c r="H17" s="46" t="s">
        <v>62</v>
      </c>
      <c r="I17" s="47">
        <v>5.2416112000000004</v>
      </c>
      <c r="J17" s="48">
        <v>240</v>
      </c>
      <c r="K17" s="103" t="s">
        <v>34</v>
      </c>
    </row>
    <row r="18" spans="1:11" ht="26.4" x14ac:dyDescent="0.25">
      <c r="A18" s="201"/>
      <c r="B18" s="209"/>
      <c r="C18" s="201"/>
      <c r="D18" s="201"/>
      <c r="E18" s="207"/>
      <c r="F18" s="208"/>
      <c r="G18" s="206"/>
      <c r="H18" s="46" t="s">
        <v>63</v>
      </c>
      <c r="I18" s="47">
        <v>0.78400000000000003</v>
      </c>
      <c r="J18" s="48">
        <v>200</v>
      </c>
      <c r="K18" s="103" t="s">
        <v>34</v>
      </c>
    </row>
    <row r="19" spans="1:11" x14ac:dyDescent="0.25">
      <c r="A19" s="201"/>
      <c r="B19" s="209"/>
      <c r="C19" s="201"/>
      <c r="D19" s="201"/>
      <c r="E19" s="207"/>
      <c r="F19" s="208"/>
      <c r="G19" s="206"/>
      <c r="H19" s="46" t="s">
        <v>64</v>
      </c>
      <c r="I19" s="47">
        <v>48.16</v>
      </c>
      <c r="J19" s="48">
        <v>6</v>
      </c>
      <c r="K19" s="103" t="s">
        <v>34</v>
      </c>
    </row>
    <row r="20" spans="1:11" x14ac:dyDescent="0.25">
      <c r="A20" s="201"/>
      <c r="B20" s="209"/>
      <c r="C20" s="201"/>
      <c r="D20" s="201"/>
      <c r="E20" s="207"/>
      <c r="F20" s="208"/>
      <c r="G20" s="206"/>
      <c r="H20" s="46" t="s">
        <v>65</v>
      </c>
      <c r="I20" s="47">
        <v>8.9711999999999996</v>
      </c>
      <c r="J20" s="48">
        <v>3</v>
      </c>
      <c r="K20" s="103" t="s">
        <v>34</v>
      </c>
    </row>
    <row r="21" spans="1:11" x14ac:dyDescent="0.25">
      <c r="A21" s="201"/>
      <c r="B21" s="209"/>
      <c r="C21" s="201"/>
      <c r="D21" s="201"/>
      <c r="E21" s="207"/>
      <c r="F21" s="208"/>
      <c r="G21" s="206"/>
      <c r="H21" s="46" t="s">
        <v>66</v>
      </c>
      <c r="I21" s="47">
        <v>6.6550000000000002</v>
      </c>
      <c r="J21" s="48">
        <v>6000</v>
      </c>
      <c r="K21" s="103" t="s">
        <v>34</v>
      </c>
    </row>
    <row r="22" spans="1:11" x14ac:dyDescent="0.25">
      <c r="A22" s="201"/>
      <c r="B22" s="209"/>
      <c r="C22" s="201"/>
      <c r="D22" s="201"/>
      <c r="E22" s="207"/>
      <c r="F22" s="208"/>
      <c r="G22" s="206"/>
      <c r="H22" s="46" t="s">
        <v>66</v>
      </c>
      <c r="I22" s="47">
        <v>7.26</v>
      </c>
      <c r="J22" s="48">
        <v>10000</v>
      </c>
      <c r="K22" s="103" t="s">
        <v>34</v>
      </c>
    </row>
    <row r="23" spans="1:11" x14ac:dyDescent="0.25">
      <c r="A23" s="201"/>
      <c r="B23" s="209"/>
      <c r="C23" s="201"/>
      <c r="D23" s="201"/>
      <c r="E23" s="207"/>
      <c r="F23" s="208"/>
      <c r="G23" s="206"/>
      <c r="H23" s="46" t="s">
        <v>65</v>
      </c>
      <c r="I23" s="47">
        <v>1.792</v>
      </c>
      <c r="J23" s="48">
        <v>60</v>
      </c>
      <c r="K23" s="103" t="s">
        <v>34</v>
      </c>
    </row>
    <row r="24" spans="1:11" ht="26.4" x14ac:dyDescent="0.25">
      <c r="A24" s="201"/>
      <c r="B24" s="209"/>
      <c r="C24" s="201"/>
      <c r="D24" s="201"/>
      <c r="E24" s="207"/>
      <c r="F24" s="208"/>
      <c r="G24" s="206"/>
      <c r="H24" s="46" t="s">
        <v>63</v>
      </c>
      <c r="I24" s="47">
        <v>1.1088</v>
      </c>
      <c r="J24" s="48">
        <v>43</v>
      </c>
      <c r="K24" s="103" t="s">
        <v>34</v>
      </c>
    </row>
    <row r="25" spans="1:11" x14ac:dyDescent="0.25">
      <c r="A25" s="201"/>
      <c r="B25" s="209"/>
      <c r="C25" s="201"/>
      <c r="D25" s="201"/>
      <c r="E25" s="207"/>
      <c r="F25" s="208"/>
      <c r="G25" s="206"/>
      <c r="H25" s="46" t="s">
        <v>64</v>
      </c>
      <c r="I25" s="47">
        <v>2.7216000000000005</v>
      </c>
      <c r="J25" s="48">
        <v>54</v>
      </c>
      <c r="K25" s="103" t="s">
        <v>34</v>
      </c>
    </row>
    <row r="26" spans="1:11" x14ac:dyDescent="0.25">
      <c r="A26" s="201"/>
      <c r="B26" s="209"/>
      <c r="C26" s="201"/>
      <c r="D26" s="201"/>
      <c r="E26" s="207"/>
      <c r="F26" s="208"/>
      <c r="G26" s="206"/>
      <c r="H26" s="46" t="s">
        <v>35</v>
      </c>
      <c r="I26" s="47">
        <v>4.9005000000000001</v>
      </c>
      <c r="J26" s="48">
        <v>490</v>
      </c>
      <c r="K26" s="103" t="s">
        <v>34</v>
      </c>
    </row>
    <row r="27" spans="1:11" x14ac:dyDescent="0.25">
      <c r="A27" s="201"/>
      <c r="B27" s="209"/>
      <c r="C27" s="201"/>
      <c r="D27" s="201"/>
      <c r="E27" s="207"/>
      <c r="F27" s="208"/>
      <c r="G27" s="206"/>
      <c r="H27" s="46" t="s">
        <v>67</v>
      </c>
      <c r="I27" s="47">
        <v>1.5999829999999999</v>
      </c>
      <c r="J27" s="48">
        <v>20</v>
      </c>
      <c r="K27" s="103" t="s">
        <v>34</v>
      </c>
    </row>
    <row r="28" spans="1:11" x14ac:dyDescent="0.25">
      <c r="A28" s="201"/>
      <c r="B28" s="209"/>
      <c r="C28" s="201"/>
      <c r="D28" s="201"/>
      <c r="E28" s="207"/>
      <c r="F28" s="208"/>
      <c r="G28" s="206"/>
      <c r="H28" s="46" t="s">
        <v>43</v>
      </c>
      <c r="I28" s="47">
        <v>0.95200000000000007</v>
      </c>
      <c r="J28" s="48">
        <v>60</v>
      </c>
      <c r="K28" s="103" t="s">
        <v>34</v>
      </c>
    </row>
    <row r="29" spans="1:11" x14ac:dyDescent="0.25">
      <c r="A29" s="201"/>
      <c r="B29" s="209"/>
      <c r="C29" s="201"/>
      <c r="D29" s="201"/>
      <c r="E29" s="207"/>
      <c r="F29" s="208"/>
      <c r="G29" s="206"/>
      <c r="H29" s="46" t="s">
        <v>39</v>
      </c>
      <c r="I29" s="47">
        <v>3.9445999999999994</v>
      </c>
      <c r="J29" s="48">
        <v>22</v>
      </c>
      <c r="K29" s="103" t="s">
        <v>34</v>
      </c>
    </row>
    <row r="30" spans="1:11" x14ac:dyDescent="0.25">
      <c r="A30" s="201"/>
      <c r="B30" s="209"/>
      <c r="C30" s="201"/>
      <c r="D30" s="201"/>
      <c r="E30" s="207"/>
      <c r="F30" s="208"/>
      <c r="G30" s="206"/>
      <c r="H30" s="46" t="s">
        <v>43</v>
      </c>
      <c r="I30" s="47">
        <v>11.200000000000001</v>
      </c>
      <c r="J30" s="48">
        <v>37</v>
      </c>
      <c r="K30" s="103" t="s">
        <v>34</v>
      </c>
    </row>
    <row r="31" spans="1:11" x14ac:dyDescent="0.25">
      <c r="A31" s="201"/>
      <c r="B31" s="209"/>
      <c r="C31" s="201"/>
      <c r="D31" s="201"/>
      <c r="E31" s="207"/>
      <c r="F31" s="208"/>
      <c r="G31" s="206"/>
      <c r="H31" s="46" t="s">
        <v>68</v>
      </c>
      <c r="I31" s="47">
        <v>1.1095724199999999</v>
      </c>
      <c r="J31" s="48">
        <v>1040</v>
      </c>
      <c r="K31" s="103" t="s">
        <v>34</v>
      </c>
    </row>
    <row r="32" spans="1:11" x14ac:dyDescent="0.25">
      <c r="A32" s="201"/>
      <c r="B32" s="209"/>
      <c r="C32" s="201"/>
      <c r="D32" s="201"/>
      <c r="E32" s="207"/>
      <c r="F32" s="208"/>
      <c r="G32" s="206"/>
      <c r="H32" s="46" t="s">
        <v>39</v>
      </c>
      <c r="I32" s="47">
        <v>3.6493599999999997</v>
      </c>
      <c r="J32" s="48">
        <v>5</v>
      </c>
      <c r="K32" s="103" t="s">
        <v>34</v>
      </c>
    </row>
    <row r="33" spans="1:20" x14ac:dyDescent="0.25">
      <c r="A33" s="201"/>
      <c r="B33" s="209"/>
      <c r="C33" s="201"/>
      <c r="D33" s="201"/>
      <c r="E33" s="207"/>
      <c r="F33" s="208"/>
      <c r="G33" s="206"/>
      <c r="H33" s="46" t="s">
        <v>38</v>
      </c>
      <c r="I33" s="47">
        <v>6.3766999999999996</v>
      </c>
      <c r="J33" s="48">
        <v>1900</v>
      </c>
      <c r="K33" s="103" t="s">
        <v>34</v>
      </c>
    </row>
    <row r="34" spans="1:20" x14ac:dyDescent="0.25">
      <c r="A34" s="201"/>
      <c r="B34" s="209"/>
      <c r="C34" s="201"/>
      <c r="D34" s="201"/>
      <c r="E34" s="207"/>
      <c r="F34" s="208"/>
      <c r="G34" s="206"/>
      <c r="H34" s="46" t="s">
        <v>69</v>
      </c>
      <c r="I34" s="47">
        <v>2.3520000000000003</v>
      </c>
      <c r="J34" s="48">
        <v>77</v>
      </c>
      <c r="K34" s="103" t="s">
        <v>34</v>
      </c>
    </row>
    <row r="35" spans="1:20" x14ac:dyDescent="0.25">
      <c r="A35" s="201"/>
      <c r="B35" s="209"/>
      <c r="C35" s="201"/>
      <c r="D35" s="201"/>
      <c r="E35" s="207"/>
      <c r="F35" s="208"/>
      <c r="G35" s="206"/>
      <c r="H35" s="46" t="s">
        <v>70</v>
      </c>
      <c r="I35" s="47">
        <v>0.59606400000000004</v>
      </c>
      <c r="J35" s="48">
        <v>1500</v>
      </c>
      <c r="K35" s="103" t="s">
        <v>34</v>
      </c>
    </row>
    <row r="36" spans="1:20" ht="26.4" customHeight="1" x14ac:dyDescent="0.25">
      <c r="A36" s="201" t="s">
        <v>71</v>
      </c>
      <c r="B36" s="209"/>
      <c r="C36" s="201"/>
      <c r="D36" s="201"/>
      <c r="E36" s="207"/>
      <c r="F36" s="208"/>
      <c r="G36" s="206">
        <v>1127068</v>
      </c>
      <c r="H36" s="49" t="s">
        <v>72</v>
      </c>
      <c r="I36" s="50">
        <v>1.8754999999999999</v>
      </c>
      <c r="J36" s="51">
        <v>3000</v>
      </c>
      <c r="K36" s="52" t="s">
        <v>73</v>
      </c>
      <c r="P36" s="2"/>
    </row>
    <row r="37" spans="1:20" x14ac:dyDescent="0.25">
      <c r="A37" s="201"/>
      <c r="B37" s="209"/>
      <c r="C37" s="201"/>
      <c r="D37" s="201"/>
      <c r="E37" s="207"/>
      <c r="F37" s="208"/>
      <c r="G37" s="206"/>
      <c r="H37" s="53" t="s">
        <v>74</v>
      </c>
      <c r="I37" s="54">
        <v>0.14507900000000001</v>
      </c>
      <c r="J37" s="55">
        <v>1850000</v>
      </c>
      <c r="K37" s="56" t="s">
        <v>73</v>
      </c>
    </row>
    <row r="38" spans="1:20" x14ac:dyDescent="0.25">
      <c r="A38" s="201"/>
      <c r="B38" s="209"/>
      <c r="C38" s="201"/>
      <c r="D38" s="201"/>
      <c r="E38" s="207"/>
      <c r="F38" s="208"/>
      <c r="G38" s="206"/>
      <c r="H38" s="53" t="s">
        <v>74</v>
      </c>
      <c r="I38" s="54">
        <v>3563.45</v>
      </c>
      <c r="J38" s="55">
        <v>1</v>
      </c>
      <c r="K38" s="56" t="s">
        <v>73</v>
      </c>
    </row>
    <row r="39" spans="1:20" x14ac:dyDescent="0.25">
      <c r="A39" s="201"/>
      <c r="B39" s="209"/>
      <c r="C39" s="201"/>
      <c r="D39" s="201"/>
      <c r="E39" s="207"/>
      <c r="F39" s="208"/>
      <c r="G39" s="206"/>
      <c r="H39" s="53" t="s">
        <v>52</v>
      </c>
      <c r="I39" s="54">
        <v>0.54848200000000003</v>
      </c>
      <c r="J39" s="55">
        <v>1000000</v>
      </c>
      <c r="K39" s="56" t="s">
        <v>73</v>
      </c>
    </row>
    <row r="40" spans="1:20" s="10" customFormat="1" ht="45.6" customHeight="1" x14ac:dyDescent="0.25">
      <c r="A40" s="201"/>
      <c r="B40" s="209"/>
      <c r="C40" s="201"/>
      <c r="D40" s="201"/>
      <c r="E40" s="207"/>
      <c r="F40" s="208"/>
      <c r="G40" s="206"/>
      <c r="H40" s="49" t="s">
        <v>52</v>
      </c>
      <c r="I40" s="50">
        <v>3.01</v>
      </c>
      <c r="J40" s="51">
        <v>100000</v>
      </c>
      <c r="K40" s="52" t="s">
        <v>73</v>
      </c>
      <c r="L40" s="1"/>
      <c r="M40" s="1"/>
      <c r="O40" s="1"/>
      <c r="T40" s="1"/>
    </row>
    <row r="41" spans="1:20" s="10" customFormat="1" ht="39.6" customHeight="1" x14ac:dyDescent="0.25">
      <c r="A41" s="201" t="s">
        <v>75</v>
      </c>
      <c r="B41" s="209"/>
      <c r="C41" s="201"/>
      <c r="D41" s="201"/>
      <c r="E41" s="207"/>
      <c r="F41" s="208"/>
      <c r="G41" s="206">
        <v>77395</v>
      </c>
      <c r="H41" s="57" t="s">
        <v>76</v>
      </c>
      <c r="I41" s="58">
        <v>8.4458000000000002</v>
      </c>
      <c r="J41" s="59">
        <v>104</v>
      </c>
      <c r="K41" s="60" t="s">
        <v>34</v>
      </c>
      <c r="L41" s="1"/>
      <c r="O41" s="1"/>
      <c r="T41" s="1"/>
    </row>
    <row r="42" spans="1:20" s="10" customFormat="1" ht="26.4" x14ac:dyDescent="0.25">
      <c r="A42" s="201"/>
      <c r="B42" s="209"/>
      <c r="C42" s="201"/>
      <c r="D42" s="201"/>
      <c r="E42" s="207"/>
      <c r="F42" s="208"/>
      <c r="G42" s="206"/>
      <c r="H42" s="57" t="s">
        <v>77</v>
      </c>
      <c r="I42" s="58">
        <v>22.6996</v>
      </c>
      <c r="J42" s="59">
        <v>125</v>
      </c>
      <c r="K42" s="60" t="s">
        <v>34</v>
      </c>
      <c r="L42" s="1"/>
      <c r="O42" s="1"/>
      <c r="T42" s="1"/>
    </row>
    <row r="43" spans="1:20" s="10" customFormat="1" ht="26.4" x14ac:dyDescent="0.25">
      <c r="A43" s="201"/>
      <c r="B43" s="209"/>
      <c r="C43" s="201"/>
      <c r="D43" s="201"/>
      <c r="E43" s="207"/>
      <c r="F43" s="208"/>
      <c r="G43" s="206"/>
      <c r="H43" s="57" t="s">
        <v>77</v>
      </c>
      <c r="I43" s="58">
        <v>14.52</v>
      </c>
      <c r="J43" s="59">
        <v>250</v>
      </c>
      <c r="K43" s="60" t="s">
        <v>34</v>
      </c>
      <c r="L43" s="1"/>
      <c r="O43" s="1"/>
      <c r="T43" s="1"/>
    </row>
    <row r="44" spans="1:20" s="10" customFormat="1" x14ac:dyDescent="0.25">
      <c r="A44" s="201"/>
      <c r="B44" s="209"/>
      <c r="C44" s="201"/>
      <c r="D44" s="201"/>
      <c r="E44" s="207"/>
      <c r="F44" s="208"/>
      <c r="G44" s="206"/>
      <c r="H44" s="57" t="s">
        <v>78</v>
      </c>
      <c r="I44" s="58">
        <v>4.2350000000000003</v>
      </c>
      <c r="J44" s="59">
        <v>120</v>
      </c>
      <c r="K44" s="60" t="s">
        <v>34</v>
      </c>
      <c r="L44" s="1"/>
      <c r="O44" s="1"/>
      <c r="T44" s="1"/>
    </row>
    <row r="45" spans="1:20" s="10" customFormat="1" x14ac:dyDescent="0.25">
      <c r="A45" s="201"/>
      <c r="B45" s="209"/>
      <c r="C45" s="201"/>
      <c r="D45" s="201"/>
      <c r="E45" s="207"/>
      <c r="F45" s="208"/>
      <c r="G45" s="206"/>
      <c r="H45" s="57" t="s">
        <v>79</v>
      </c>
      <c r="I45" s="58">
        <v>16.940000000000001</v>
      </c>
      <c r="J45" s="59">
        <v>100</v>
      </c>
      <c r="K45" s="60" t="s">
        <v>34</v>
      </c>
      <c r="L45" s="1"/>
      <c r="O45" s="1"/>
      <c r="T45" s="1"/>
    </row>
    <row r="46" spans="1:20" s="10" customFormat="1" x14ac:dyDescent="0.25">
      <c r="A46" s="201"/>
      <c r="B46" s="209"/>
      <c r="C46" s="201"/>
      <c r="D46" s="201"/>
      <c r="E46" s="207"/>
      <c r="F46" s="208"/>
      <c r="G46" s="206"/>
      <c r="H46" s="57" t="s">
        <v>59</v>
      </c>
      <c r="I46" s="58">
        <v>19.541499999999999</v>
      </c>
      <c r="J46" s="59">
        <v>1</v>
      </c>
      <c r="K46" s="60" t="s">
        <v>34</v>
      </c>
      <c r="L46" s="1"/>
      <c r="O46" s="1"/>
      <c r="T46" s="1"/>
    </row>
    <row r="47" spans="1:20" s="10" customFormat="1" x14ac:dyDescent="0.25">
      <c r="A47" s="201"/>
      <c r="B47" s="209"/>
      <c r="C47" s="201"/>
      <c r="D47" s="201"/>
      <c r="E47" s="207"/>
      <c r="F47" s="208"/>
      <c r="G47" s="206"/>
      <c r="H47" s="57" t="s">
        <v>59</v>
      </c>
      <c r="I47" s="58">
        <v>2.4079000000000002</v>
      </c>
      <c r="J47" s="59">
        <v>10</v>
      </c>
      <c r="K47" s="60" t="s">
        <v>34</v>
      </c>
      <c r="L47" s="1"/>
      <c r="O47" s="1"/>
      <c r="T47" s="1"/>
    </row>
    <row r="48" spans="1:20" s="10" customFormat="1" x14ac:dyDescent="0.25">
      <c r="A48" s="201"/>
      <c r="B48" s="209"/>
      <c r="C48" s="201"/>
      <c r="D48" s="201"/>
      <c r="E48" s="207"/>
      <c r="F48" s="208"/>
      <c r="G48" s="206"/>
      <c r="H48" s="57" t="s">
        <v>59</v>
      </c>
      <c r="I48" s="58">
        <v>4.6032000000000002</v>
      </c>
      <c r="J48" s="59">
        <v>29</v>
      </c>
      <c r="K48" s="60" t="s">
        <v>34</v>
      </c>
      <c r="L48" s="1"/>
      <c r="O48" s="1"/>
      <c r="T48" s="1"/>
    </row>
    <row r="49" spans="1:20" s="10" customFormat="1" x14ac:dyDescent="0.25">
      <c r="A49" s="201"/>
      <c r="B49" s="209"/>
      <c r="C49" s="201"/>
      <c r="D49" s="201"/>
      <c r="E49" s="207"/>
      <c r="F49" s="208"/>
      <c r="G49" s="206"/>
      <c r="H49" s="57" t="s">
        <v>59</v>
      </c>
      <c r="I49" s="58">
        <v>23.856000000000002</v>
      </c>
      <c r="J49" s="59">
        <v>58</v>
      </c>
      <c r="K49" s="60" t="s">
        <v>34</v>
      </c>
      <c r="L49" s="1"/>
      <c r="O49" s="1"/>
      <c r="T49" s="1"/>
    </row>
    <row r="50" spans="1:20" s="10" customFormat="1" x14ac:dyDescent="0.25">
      <c r="A50" s="201"/>
      <c r="B50" s="209"/>
      <c r="C50" s="201"/>
      <c r="D50" s="201"/>
      <c r="E50" s="207"/>
      <c r="F50" s="208"/>
      <c r="G50" s="206"/>
      <c r="H50" s="57" t="s">
        <v>59</v>
      </c>
      <c r="I50" s="58">
        <v>5.7455999999999996</v>
      </c>
      <c r="J50" s="59">
        <v>96</v>
      </c>
      <c r="K50" s="60" t="s">
        <v>34</v>
      </c>
      <c r="L50" s="1"/>
      <c r="O50" s="1"/>
      <c r="T50" s="1"/>
    </row>
    <row r="51" spans="1:20" s="10" customFormat="1" x14ac:dyDescent="0.25">
      <c r="A51" s="201"/>
      <c r="B51" s="209"/>
      <c r="C51" s="201"/>
      <c r="D51" s="201"/>
      <c r="E51" s="207"/>
      <c r="F51" s="208"/>
      <c r="G51" s="206"/>
      <c r="H51" s="57" t="s">
        <v>59</v>
      </c>
      <c r="I51" s="58">
        <v>27.225000000000001</v>
      </c>
      <c r="J51" s="59">
        <v>25</v>
      </c>
      <c r="K51" s="60" t="s">
        <v>34</v>
      </c>
      <c r="L51" s="1"/>
      <c r="O51" s="1"/>
      <c r="T51" s="1"/>
    </row>
    <row r="52" spans="1:20" s="10" customFormat="1" x14ac:dyDescent="0.25">
      <c r="A52" s="201"/>
      <c r="B52" s="209"/>
      <c r="C52" s="201"/>
      <c r="D52" s="201"/>
      <c r="E52" s="207"/>
      <c r="F52" s="208"/>
      <c r="G52" s="206"/>
      <c r="H52" s="57" t="s">
        <v>59</v>
      </c>
      <c r="I52" s="58">
        <v>4.6032000000000002</v>
      </c>
      <c r="J52" s="59">
        <v>5</v>
      </c>
      <c r="K52" s="60" t="s">
        <v>34</v>
      </c>
      <c r="L52" s="1"/>
      <c r="O52" s="1"/>
      <c r="T52" s="1"/>
    </row>
    <row r="53" spans="1:20" s="10" customFormat="1" ht="26.4" x14ac:dyDescent="0.25">
      <c r="A53" s="201"/>
      <c r="B53" s="209"/>
      <c r="C53" s="201"/>
      <c r="D53" s="201"/>
      <c r="E53" s="207"/>
      <c r="F53" s="208"/>
      <c r="G53" s="206"/>
      <c r="H53" s="57" t="s">
        <v>80</v>
      </c>
      <c r="I53" s="58">
        <v>38</v>
      </c>
      <c r="J53" s="59">
        <v>6</v>
      </c>
      <c r="K53" s="60" t="s">
        <v>34</v>
      </c>
      <c r="L53" s="1"/>
      <c r="O53" s="1"/>
      <c r="T53" s="1"/>
    </row>
    <row r="54" spans="1:20" s="10" customFormat="1" x14ac:dyDescent="0.25">
      <c r="A54" s="201"/>
      <c r="B54" s="209"/>
      <c r="C54" s="201"/>
      <c r="D54" s="201"/>
      <c r="E54" s="207"/>
      <c r="F54" s="208"/>
      <c r="G54" s="206"/>
      <c r="H54" s="57" t="s">
        <v>81</v>
      </c>
      <c r="I54" s="58">
        <v>1</v>
      </c>
      <c r="J54" s="59">
        <v>27</v>
      </c>
      <c r="K54" s="60" t="s">
        <v>34</v>
      </c>
      <c r="L54" s="1"/>
      <c r="O54" s="1"/>
      <c r="T54" s="1"/>
    </row>
    <row r="55" spans="1:20" s="10" customFormat="1" x14ac:dyDescent="0.25">
      <c r="A55" s="201"/>
      <c r="B55" s="209"/>
      <c r="C55" s="201"/>
      <c r="D55" s="201"/>
      <c r="E55" s="207"/>
      <c r="F55" s="208"/>
      <c r="G55" s="206"/>
      <c r="H55" s="57" t="s">
        <v>39</v>
      </c>
      <c r="I55" s="58">
        <v>5.3899663769490003</v>
      </c>
      <c r="J55" s="59">
        <v>80</v>
      </c>
      <c r="K55" s="60" t="s">
        <v>34</v>
      </c>
      <c r="L55" s="1"/>
      <c r="O55" s="1"/>
      <c r="T55" s="1"/>
    </row>
    <row r="56" spans="1:20" s="10" customFormat="1" x14ac:dyDescent="0.25">
      <c r="A56" s="201"/>
      <c r="B56" s="209"/>
      <c r="C56" s="201"/>
      <c r="D56" s="201"/>
      <c r="E56" s="207"/>
      <c r="F56" s="208"/>
      <c r="G56" s="206"/>
      <c r="H56" s="57" t="s">
        <v>39</v>
      </c>
      <c r="I56" s="58">
        <v>6.0200055211450003</v>
      </c>
      <c r="J56" s="59">
        <v>36</v>
      </c>
      <c r="K56" s="60" t="s">
        <v>34</v>
      </c>
      <c r="L56" s="1"/>
      <c r="O56" s="1"/>
      <c r="T56" s="1"/>
    </row>
    <row r="57" spans="1:20" s="10" customFormat="1" x14ac:dyDescent="0.25">
      <c r="A57" s="201"/>
      <c r="B57" s="209"/>
      <c r="C57" s="201"/>
      <c r="D57" s="201"/>
      <c r="E57" s="207"/>
      <c r="F57" s="208"/>
      <c r="G57" s="206"/>
      <c r="H57" s="57" t="s">
        <v>35</v>
      </c>
      <c r="I57" s="58">
        <v>4.9005000000000001</v>
      </c>
      <c r="J57" s="59">
        <v>100</v>
      </c>
      <c r="K57" s="60" t="s">
        <v>34</v>
      </c>
      <c r="L57" s="1"/>
      <c r="O57" s="1"/>
      <c r="T57" s="1"/>
    </row>
    <row r="58" spans="1:20" s="10" customFormat="1" x14ac:dyDescent="0.25">
      <c r="A58" s="201"/>
      <c r="B58" s="209"/>
      <c r="C58" s="201"/>
      <c r="D58" s="201"/>
      <c r="E58" s="207"/>
      <c r="F58" s="208"/>
      <c r="G58" s="206"/>
      <c r="H58" s="57" t="s">
        <v>35</v>
      </c>
      <c r="I58" s="58">
        <v>3.1459999999999999</v>
      </c>
      <c r="J58" s="59">
        <v>55</v>
      </c>
      <c r="K58" s="60" t="s">
        <v>34</v>
      </c>
      <c r="L58" s="1"/>
      <c r="O58" s="1"/>
      <c r="T58" s="1"/>
    </row>
    <row r="59" spans="1:20" s="10" customFormat="1" x14ac:dyDescent="0.25">
      <c r="A59" s="201"/>
      <c r="B59" s="209"/>
      <c r="C59" s="201"/>
      <c r="D59" s="201"/>
      <c r="E59" s="207"/>
      <c r="F59" s="208"/>
      <c r="G59" s="206"/>
      <c r="H59" s="57" t="s">
        <v>82</v>
      </c>
      <c r="I59" s="58">
        <v>0.84699999999999998</v>
      </c>
      <c r="J59" s="59">
        <v>100</v>
      </c>
      <c r="K59" s="60" t="s">
        <v>34</v>
      </c>
      <c r="L59" s="1"/>
      <c r="O59" s="1"/>
      <c r="T59" s="1"/>
    </row>
    <row r="60" spans="1:20" s="10" customFormat="1" x14ac:dyDescent="0.25">
      <c r="A60" s="201"/>
      <c r="B60" s="209"/>
      <c r="C60" s="201"/>
      <c r="D60" s="201"/>
      <c r="E60" s="207"/>
      <c r="F60" s="208"/>
      <c r="G60" s="206"/>
      <c r="H60" s="57" t="s">
        <v>38</v>
      </c>
      <c r="I60" s="58">
        <v>3.63</v>
      </c>
      <c r="J60" s="59">
        <v>410</v>
      </c>
      <c r="K60" s="60" t="s">
        <v>34</v>
      </c>
      <c r="L60" s="1"/>
      <c r="O60" s="1"/>
      <c r="T60" s="1"/>
    </row>
    <row r="61" spans="1:20" s="10" customFormat="1" x14ac:dyDescent="0.25">
      <c r="A61" s="201"/>
      <c r="B61" s="209"/>
      <c r="C61" s="201"/>
      <c r="D61" s="201"/>
      <c r="E61" s="207"/>
      <c r="F61" s="208"/>
      <c r="G61" s="206"/>
      <c r="H61" s="57" t="s">
        <v>43</v>
      </c>
      <c r="I61" s="58">
        <v>1.008</v>
      </c>
      <c r="J61" s="59">
        <v>1938</v>
      </c>
      <c r="K61" s="60" t="s">
        <v>34</v>
      </c>
      <c r="L61" s="1"/>
      <c r="O61" s="1"/>
      <c r="T61" s="1"/>
    </row>
    <row r="62" spans="1:20" s="10" customFormat="1" x14ac:dyDescent="0.25">
      <c r="A62" s="201"/>
      <c r="B62" s="209"/>
      <c r="C62" s="201"/>
      <c r="D62" s="201"/>
      <c r="E62" s="207"/>
      <c r="F62" s="208"/>
      <c r="G62" s="206"/>
      <c r="H62" s="57" t="s">
        <v>43</v>
      </c>
      <c r="I62" s="58">
        <v>0.20570000000000002</v>
      </c>
      <c r="J62" s="59">
        <v>900</v>
      </c>
      <c r="K62" s="60" t="s">
        <v>34</v>
      </c>
      <c r="L62" s="1"/>
      <c r="O62" s="1"/>
      <c r="T62" s="1"/>
    </row>
    <row r="63" spans="1:20" s="10" customFormat="1" x14ac:dyDescent="0.25">
      <c r="A63" s="201"/>
      <c r="B63" s="209"/>
      <c r="C63" s="201"/>
      <c r="D63" s="201"/>
      <c r="E63" s="207"/>
      <c r="F63" s="208"/>
      <c r="G63" s="206"/>
      <c r="H63" s="57" t="s">
        <v>43</v>
      </c>
      <c r="I63" s="58">
        <v>2.7216</v>
      </c>
      <c r="J63" s="59">
        <v>25</v>
      </c>
      <c r="K63" s="60" t="s">
        <v>34</v>
      </c>
      <c r="L63" s="1"/>
      <c r="O63" s="1"/>
      <c r="T63" s="1"/>
    </row>
    <row r="64" spans="1:20" s="10" customFormat="1" x14ac:dyDescent="0.25">
      <c r="A64" s="201"/>
      <c r="B64" s="209"/>
      <c r="C64" s="201"/>
      <c r="D64" s="201"/>
      <c r="E64" s="207"/>
      <c r="F64" s="208"/>
      <c r="G64" s="206"/>
      <c r="H64" s="57" t="s">
        <v>43</v>
      </c>
      <c r="I64" s="58">
        <v>1.2705</v>
      </c>
      <c r="J64" s="59">
        <v>5000</v>
      </c>
      <c r="K64" s="60" t="s">
        <v>34</v>
      </c>
      <c r="L64" s="1"/>
      <c r="O64" s="1"/>
      <c r="T64" s="1"/>
    </row>
    <row r="65" spans="1:20" s="10" customFormat="1" x14ac:dyDescent="0.25">
      <c r="A65" s="201"/>
      <c r="B65" s="209"/>
      <c r="C65" s="201"/>
      <c r="D65" s="201"/>
      <c r="E65" s="207"/>
      <c r="F65" s="208"/>
      <c r="G65" s="206"/>
      <c r="H65" s="57" t="s">
        <v>43</v>
      </c>
      <c r="I65" s="58">
        <v>2.7440000000000002</v>
      </c>
      <c r="J65" s="59">
        <v>25</v>
      </c>
      <c r="K65" s="60" t="s">
        <v>34</v>
      </c>
      <c r="L65" s="1"/>
      <c r="O65" s="1"/>
      <c r="T65" s="1"/>
    </row>
    <row r="66" spans="1:20" s="10" customFormat="1" x14ac:dyDescent="0.25">
      <c r="A66" s="201"/>
      <c r="B66" s="209"/>
      <c r="C66" s="201"/>
      <c r="D66" s="201"/>
      <c r="E66" s="207"/>
      <c r="F66" s="208"/>
      <c r="G66" s="206"/>
      <c r="H66" s="57" t="s">
        <v>83</v>
      </c>
      <c r="I66" s="58">
        <v>4.84</v>
      </c>
      <c r="J66" s="59">
        <v>3000</v>
      </c>
      <c r="K66" s="60" t="s">
        <v>34</v>
      </c>
      <c r="L66" s="1"/>
      <c r="O66" s="1"/>
      <c r="T66" s="1"/>
    </row>
    <row r="67" spans="1:20" s="10" customFormat="1" x14ac:dyDescent="0.25">
      <c r="A67" s="201"/>
      <c r="B67" s="209"/>
      <c r="C67" s="201"/>
      <c r="D67" s="201"/>
      <c r="E67" s="207"/>
      <c r="F67" s="208"/>
      <c r="G67" s="206"/>
      <c r="H67" s="57" t="s">
        <v>83</v>
      </c>
      <c r="I67" s="58">
        <v>4.3197000000000001</v>
      </c>
      <c r="J67" s="59">
        <v>5400</v>
      </c>
      <c r="K67" s="60" t="s">
        <v>34</v>
      </c>
      <c r="L67" s="1"/>
      <c r="O67" s="1"/>
      <c r="T67" s="1"/>
    </row>
    <row r="68" spans="1:20" s="10" customFormat="1" x14ac:dyDescent="0.25">
      <c r="A68" s="201"/>
      <c r="B68" s="209"/>
      <c r="C68" s="201"/>
      <c r="D68" s="201"/>
      <c r="E68" s="207"/>
      <c r="F68" s="208"/>
      <c r="G68" s="206"/>
      <c r="H68" s="57" t="s">
        <v>83</v>
      </c>
      <c r="I68" s="58">
        <v>1</v>
      </c>
      <c r="J68" s="59">
        <v>48.4</v>
      </c>
      <c r="K68" s="60" t="s">
        <v>34</v>
      </c>
      <c r="L68" s="1"/>
      <c r="O68" s="1"/>
      <c r="T68" s="1"/>
    </row>
    <row r="69" spans="1:20" s="10" customFormat="1" x14ac:dyDescent="0.25">
      <c r="A69" s="201"/>
      <c r="B69" s="209"/>
      <c r="C69" s="201"/>
      <c r="D69" s="201"/>
      <c r="E69" s="207"/>
      <c r="F69" s="208"/>
      <c r="G69" s="206"/>
      <c r="H69" s="57" t="s">
        <v>84</v>
      </c>
      <c r="I69" s="58">
        <v>193.6</v>
      </c>
      <c r="J69" s="59">
        <v>1</v>
      </c>
      <c r="K69" s="60" t="s">
        <v>34</v>
      </c>
      <c r="L69" s="1"/>
      <c r="O69" s="1"/>
      <c r="T69" s="1"/>
    </row>
    <row r="70" spans="1:20" s="10" customFormat="1" x14ac:dyDescent="0.25">
      <c r="A70" s="201"/>
      <c r="B70" s="209"/>
      <c r="C70" s="201"/>
      <c r="D70" s="201"/>
      <c r="E70" s="207"/>
      <c r="F70" s="208"/>
      <c r="G70" s="206"/>
      <c r="H70" s="57" t="s">
        <v>85</v>
      </c>
      <c r="I70" s="58">
        <v>0.24200000000000002</v>
      </c>
      <c r="J70" s="59">
        <v>1900</v>
      </c>
      <c r="K70" s="60" t="s">
        <v>34</v>
      </c>
      <c r="L70" s="1"/>
      <c r="O70" s="1"/>
      <c r="T70" s="1"/>
    </row>
    <row r="71" spans="1:20" s="10" customFormat="1" x14ac:dyDescent="0.25">
      <c r="A71" s="201"/>
      <c r="B71" s="209"/>
      <c r="C71" s="201"/>
      <c r="D71" s="201"/>
      <c r="E71" s="207"/>
      <c r="F71" s="208"/>
      <c r="G71" s="206"/>
      <c r="H71" s="57" t="s">
        <v>85</v>
      </c>
      <c r="I71" s="58">
        <v>0.16940000000000002</v>
      </c>
      <c r="J71" s="59">
        <v>12406</v>
      </c>
      <c r="K71" s="60" t="s">
        <v>34</v>
      </c>
      <c r="L71" s="1"/>
      <c r="O71" s="1"/>
      <c r="T71" s="1"/>
    </row>
    <row r="72" spans="1:20" s="10" customFormat="1" x14ac:dyDescent="0.25">
      <c r="A72" s="201"/>
      <c r="B72" s="209"/>
      <c r="C72" s="201"/>
      <c r="D72" s="201"/>
      <c r="E72" s="207"/>
      <c r="F72" s="208"/>
      <c r="G72" s="206"/>
      <c r="H72" s="57" t="s">
        <v>85</v>
      </c>
      <c r="I72" s="58">
        <v>36.299999999999997</v>
      </c>
      <c r="J72" s="59">
        <v>1</v>
      </c>
      <c r="K72" s="60" t="s">
        <v>34</v>
      </c>
      <c r="L72" s="1"/>
      <c r="O72" s="1"/>
      <c r="T72" s="1"/>
    </row>
    <row r="73" spans="1:20" s="10" customFormat="1" x14ac:dyDescent="0.25">
      <c r="A73" s="201"/>
      <c r="B73" s="209"/>
      <c r="C73" s="201"/>
      <c r="D73" s="201"/>
      <c r="E73" s="207"/>
      <c r="F73" s="208"/>
      <c r="G73" s="206"/>
      <c r="H73" s="57" t="s">
        <v>85</v>
      </c>
      <c r="I73" s="58">
        <v>0.36299999999999999</v>
      </c>
      <c r="J73" s="59">
        <v>200</v>
      </c>
      <c r="K73" s="60" t="s">
        <v>34</v>
      </c>
      <c r="L73" s="1"/>
      <c r="O73" s="1"/>
      <c r="T73" s="1"/>
    </row>
    <row r="74" spans="1:20" s="10" customFormat="1" x14ac:dyDescent="0.25">
      <c r="A74" s="201"/>
      <c r="B74" s="209"/>
      <c r="C74" s="201"/>
      <c r="D74" s="201"/>
      <c r="E74" s="207"/>
      <c r="F74" s="208"/>
      <c r="G74" s="206"/>
      <c r="H74" s="57" t="s">
        <v>85</v>
      </c>
      <c r="I74" s="58">
        <v>0.54449999999999998</v>
      </c>
      <c r="J74" s="59">
        <v>300</v>
      </c>
      <c r="K74" s="60" t="s">
        <v>34</v>
      </c>
      <c r="L74" s="1"/>
      <c r="O74" s="1"/>
      <c r="T74" s="1"/>
    </row>
    <row r="75" spans="1:20" s="10" customFormat="1" ht="26.4" x14ac:dyDescent="0.25">
      <c r="A75" s="201"/>
      <c r="B75" s="209"/>
      <c r="C75" s="201"/>
      <c r="D75" s="201"/>
      <c r="E75" s="207"/>
      <c r="F75" s="208"/>
      <c r="G75" s="206"/>
      <c r="H75" s="57" t="s">
        <v>63</v>
      </c>
      <c r="I75" s="58">
        <v>43.56</v>
      </c>
      <c r="J75" s="59">
        <v>10</v>
      </c>
      <c r="K75" s="60" t="s">
        <v>34</v>
      </c>
      <c r="L75" s="1"/>
      <c r="O75" s="1"/>
      <c r="T75" s="1"/>
    </row>
    <row r="76" spans="1:20" s="10" customFormat="1" x14ac:dyDescent="0.25">
      <c r="A76" s="201"/>
      <c r="B76" s="209"/>
      <c r="C76" s="201"/>
      <c r="D76" s="201"/>
      <c r="E76" s="207"/>
      <c r="F76" s="208"/>
      <c r="G76" s="206"/>
      <c r="H76" s="57" t="s">
        <v>39</v>
      </c>
      <c r="I76" s="58">
        <v>0.27829999999999999</v>
      </c>
      <c r="J76" s="59">
        <v>30</v>
      </c>
      <c r="K76" s="60" t="s">
        <v>34</v>
      </c>
      <c r="L76" s="1"/>
      <c r="O76" s="1"/>
      <c r="T76" s="1"/>
    </row>
    <row r="77" spans="1:20" s="10" customFormat="1" x14ac:dyDescent="0.25">
      <c r="A77" s="201"/>
      <c r="B77" s="209"/>
      <c r="C77" s="201"/>
      <c r="D77" s="201"/>
      <c r="E77" s="207"/>
      <c r="F77" s="208"/>
      <c r="G77" s="206"/>
      <c r="H77" s="57" t="s">
        <v>39</v>
      </c>
      <c r="I77" s="58">
        <v>1.660010799678</v>
      </c>
      <c r="J77" s="59">
        <v>30</v>
      </c>
      <c r="K77" s="60" t="s">
        <v>34</v>
      </c>
      <c r="L77" s="1"/>
      <c r="O77" s="1"/>
      <c r="T77" s="1"/>
    </row>
    <row r="78" spans="1:20" s="10" customFormat="1" x14ac:dyDescent="0.25">
      <c r="A78" s="201"/>
      <c r="B78" s="209"/>
      <c r="C78" s="201"/>
      <c r="D78" s="201"/>
      <c r="E78" s="207"/>
      <c r="F78" s="208"/>
      <c r="G78" s="206"/>
      <c r="H78" s="57" t="s">
        <v>86</v>
      </c>
      <c r="I78" s="58">
        <v>0.39929999999999999</v>
      </c>
      <c r="J78" s="59">
        <v>4100</v>
      </c>
      <c r="K78" s="60" t="s">
        <v>34</v>
      </c>
      <c r="L78" s="1"/>
      <c r="O78" s="1"/>
      <c r="T78" s="1"/>
    </row>
    <row r="79" spans="1:20" s="10" customFormat="1" x14ac:dyDescent="0.25">
      <c r="A79" s="201"/>
      <c r="B79" s="209"/>
      <c r="C79" s="201"/>
      <c r="D79" s="201"/>
      <c r="E79" s="207"/>
      <c r="F79" s="208"/>
      <c r="G79" s="206"/>
      <c r="H79" s="57" t="s">
        <v>87</v>
      </c>
      <c r="I79" s="58">
        <v>60.5</v>
      </c>
      <c r="J79" s="59">
        <v>163</v>
      </c>
      <c r="K79" s="60" t="s">
        <v>34</v>
      </c>
      <c r="L79" s="1"/>
      <c r="O79" s="1"/>
      <c r="T79" s="1"/>
    </row>
    <row r="80" spans="1:20" s="10" customFormat="1" x14ac:dyDescent="0.25">
      <c r="A80" s="201"/>
      <c r="B80" s="209"/>
      <c r="C80" s="201"/>
      <c r="D80" s="201"/>
      <c r="E80" s="207"/>
      <c r="F80" s="208"/>
      <c r="G80" s="206"/>
      <c r="H80" s="57" t="s">
        <v>59</v>
      </c>
      <c r="I80" s="58">
        <v>9.1355000000000004</v>
      </c>
      <c r="J80" s="59">
        <v>3</v>
      </c>
      <c r="K80" s="60" t="s">
        <v>34</v>
      </c>
      <c r="L80" s="1"/>
      <c r="O80" s="1"/>
      <c r="T80" s="1"/>
    </row>
    <row r="81" spans="1:20" s="10" customFormat="1" x14ac:dyDescent="0.25">
      <c r="A81" s="201"/>
      <c r="B81" s="209"/>
      <c r="C81" s="201"/>
      <c r="D81" s="201"/>
      <c r="E81" s="207"/>
      <c r="F81" s="208"/>
      <c r="G81" s="206"/>
      <c r="H81" s="57" t="s">
        <v>67</v>
      </c>
      <c r="I81" s="58">
        <v>64.402249999999995</v>
      </c>
      <c r="J81" s="59">
        <v>5</v>
      </c>
      <c r="K81" s="60" t="s">
        <v>34</v>
      </c>
      <c r="L81" s="1"/>
      <c r="O81" s="1"/>
      <c r="T81" s="1"/>
    </row>
    <row r="82" spans="1:20" ht="26.4" x14ac:dyDescent="0.25">
      <c r="A82" s="103" t="s">
        <v>245</v>
      </c>
      <c r="B82" s="209"/>
      <c r="C82" s="201"/>
      <c r="D82" s="201"/>
      <c r="E82" s="207"/>
      <c r="F82" s="208"/>
      <c r="G82" s="17">
        <f>(I82*J82)</f>
        <v>571.36699999999996</v>
      </c>
      <c r="H82" s="113" t="s">
        <v>251</v>
      </c>
      <c r="I82" s="87">
        <v>57.136699999999998</v>
      </c>
      <c r="J82" s="88">
        <v>10</v>
      </c>
      <c r="K82" s="103" t="s">
        <v>107</v>
      </c>
    </row>
    <row r="83" spans="1:20" s="18" customFormat="1" ht="26.4" x14ac:dyDescent="0.25">
      <c r="A83" s="103" t="s">
        <v>246</v>
      </c>
      <c r="B83" s="209"/>
      <c r="C83" s="201"/>
      <c r="D83" s="201"/>
      <c r="E83" s="207"/>
      <c r="F83" s="208"/>
      <c r="G83" s="17">
        <f t="shared" ref="G83:G86" si="0">I83*J83</f>
        <v>560</v>
      </c>
      <c r="H83" s="113" t="s">
        <v>251</v>
      </c>
      <c r="I83" s="87">
        <v>112</v>
      </c>
      <c r="J83" s="88">
        <v>5</v>
      </c>
      <c r="K83" s="103" t="s">
        <v>107</v>
      </c>
    </row>
    <row r="84" spans="1:20" s="18" customFormat="1" ht="39.6" x14ac:dyDescent="0.25">
      <c r="A84" s="103" t="s">
        <v>247</v>
      </c>
      <c r="B84" s="209"/>
      <c r="C84" s="201"/>
      <c r="D84" s="201"/>
      <c r="E84" s="207"/>
      <c r="F84" s="208"/>
      <c r="G84" s="17">
        <f>I84*J84</f>
        <v>34954.139989999996</v>
      </c>
      <c r="H84" s="113" t="s">
        <v>251</v>
      </c>
      <c r="I84" s="89">
        <v>317.76490899999999</v>
      </c>
      <c r="J84" s="90">
        <v>110</v>
      </c>
      <c r="K84" s="103" t="s">
        <v>107</v>
      </c>
    </row>
    <row r="85" spans="1:20" s="18" customFormat="1" ht="26.4" x14ac:dyDescent="0.25">
      <c r="A85" s="103" t="s">
        <v>248</v>
      </c>
      <c r="B85" s="209"/>
      <c r="C85" s="201"/>
      <c r="D85" s="201"/>
      <c r="E85" s="207"/>
      <c r="F85" s="208"/>
      <c r="G85" s="146">
        <f t="shared" si="0"/>
        <v>271.04000000000002</v>
      </c>
      <c r="H85" s="113" t="s">
        <v>251</v>
      </c>
      <c r="I85" s="87">
        <v>33.880000000000003</v>
      </c>
      <c r="J85" s="88">
        <v>8</v>
      </c>
      <c r="K85" s="103" t="s">
        <v>107</v>
      </c>
    </row>
    <row r="86" spans="1:20" s="18" customFormat="1" ht="24" x14ac:dyDescent="0.25">
      <c r="A86" s="91" t="s">
        <v>249</v>
      </c>
      <c r="B86" s="209"/>
      <c r="C86" s="201"/>
      <c r="D86" s="201"/>
      <c r="E86" s="207"/>
      <c r="F86" s="208"/>
      <c r="G86" s="147">
        <f t="shared" si="0"/>
        <v>271.04000000000002</v>
      </c>
      <c r="H86" s="113" t="s">
        <v>251</v>
      </c>
      <c r="I86" s="87">
        <v>33.880000000000003</v>
      </c>
      <c r="J86" s="88">
        <v>8</v>
      </c>
      <c r="K86" s="103" t="s">
        <v>107</v>
      </c>
    </row>
    <row r="87" spans="1:20" s="18" customFormat="1" ht="24" x14ac:dyDescent="0.25">
      <c r="A87" s="91" t="s">
        <v>250</v>
      </c>
      <c r="B87" s="209"/>
      <c r="C87" s="201"/>
      <c r="D87" s="201"/>
      <c r="E87" s="207"/>
      <c r="F87" s="208"/>
      <c r="G87" s="147">
        <f>(I87*J87)+0.4</f>
        <v>134.80000000000001</v>
      </c>
      <c r="H87" s="113" t="s">
        <v>251</v>
      </c>
      <c r="I87" s="87">
        <v>33.6</v>
      </c>
      <c r="J87" s="88">
        <v>4</v>
      </c>
      <c r="K87" s="103" t="s">
        <v>107</v>
      </c>
    </row>
    <row r="88" spans="1:20" ht="39.6" x14ac:dyDescent="0.25">
      <c r="A88" s="34" t="s">
        <v>108</v>
      </c>
      <c r="B88" s="209"/>
      <c r="C88" s="201"/>
      <c r="D88" s="201"/>
      <c r="E88" s="207"/>
      <c r="F88" s="208"/>
      <c r="G88" s="17">
        <v>95000</v>
      </c>
      <c r="H88" s="34" t="s">
        <v>118</v>
      </c>
      <c r="I88" s="35">
        <v>95000</v>
      </c>
      <c r="J88" s="95">
        <v>1</v>
      </c>
      <c r="K88" s="36" t="s">
        <v>240</v>
      </c>
    </row>
    <row r="89" spans="1:20" ht="92.4" x14ac:dyDescent="0.25">
      <c r="A89" s="34" t="s">
        <v>109</v>
      </c>
      <c r="B89" s="209"/>
      <c r="C89" s="201"/>
      <c r="D89" s="201"/>
      <c r="E89" s="207"/>
      <c r="F89" s="208"/>
      <c r="G89" s="17">
        <v>36279</v>
      </c>
      <c r="H89" s="34" t="s">
        <v>119</v>
      </c>
      <c r="I89" s="112" t="s">
        <v>120</v>
      </c>
      <c r="J89" s="35" t="s">
        <v>121</v>
      </c>
      <c r="K89" s="36" t="s">
        <v>241</v>
      </c>
    </row>
    <row r="90" spans="1:20" ht="105.6" x14ac:dyDescent="0.25">
      <c r="A90" s="34" t="s">
        <v>110</v>
      </c>
      <c r="B90" s="209"/>
      <c r="C90" s="201"/>
      <c r="D90" s="201"/>
      <c r="E90" s="207"/>
      <c r="F90" s="208"/>
      <c r="G90" s="17">
        <v>3423140</v>
      </c>
      <c r="H90" s="34" t="s">
        <v>122</v>
      </c>
      <c r="I90" s="112" t="s">
        <v>123</v>
      </c>
      <c r="J90" s="35">
        <f>500000+30000+3600000+18000+12000+900000</f>
        <v>5060000</v>
      </c>
      <c r="K90" s="36" t="s">
        <v>243</v>
      </c>
    </row>
    <row r="91" spans="1:20" ht="26.4" x14ac:dyDescent="0.25">
      <c r="A91" s="34" t="s">
        <v>111</v>
      </c>
      <c r="B91" s="209"/>
      <c r="C91" s="201"/>
      <c r="D91" s="201"/>
      <c r="E91" s="207"/>
      <c r="F91" s="208"/>
      <c r="G91" s="17">
        <f>24763.86+79322.76</f>
        <v>104086.62</v>
      </c>
      <c r="H91" s="34" t="s">
        <v>124</v>
      </c>
      <c r="I91" s="112" t="s">
        <v>125</v>
      </c>
      <c r="J91" s="35">
        <f>15120+3240+10800+7200</f>
        <v>36360</v>
      </c>
      <c r="K91" s="36" t="s">
        <v>126</v>
      </c>
    </row>
    <row r="92" spans="1:20" ht="26.4" x14ac:dyDescent="0.25">
      <c r="A92" s="34" t="s">
        <v>112</v>
      </c>
      <c r="B92" s="209"/>
      <c r="C92" s="201"/>
      <c r="D92" s="201"/>
      <c r="E92" s="207"/>
      <c r="F92" s="208"/>
      <c r="G92" s="17">
        <f>242000-87336.1</f>
        <v>154663.9</v>
      </c>
      <c r="H92" s="34" t="s">
        <v>127</v>
      </c>
      <c r="I92" s="37">
        <v>24.2</v>
      </c>
      <c r="J92" s="35">
        <v>10000</v>
      </c>
      <c r="K92" s="36" t="s">
        <v>126</v>
      </c>
    </row>
    <row r="93" spans="1:20" s="18" customFormat="1" ht="39.6" x14ac:dyDescent="0.25">
      <c r="A93" s="34" t="s">
        <v>375</v>
      </c>
      <c r="B93" s="209"/>
      <c r="C93" s="201"/>
      <c r="D93" s="201"/>
      <c r="E93" s="207"/>
      <c r="F93" s="208"/>
      <c r="G93" s="145">
        <v>1037175</v>
      </c>
      <c r="H93" s="34" t="s">
        <v>373</v>
      </c>
      <c r="I93" s="37" t="s">
        <v>374</v>
      </c>
      <c r="J93" s="35"/>
      <c r="K93" s="36" t="s">
        <v>167</v>
      </c>
    </row>
    <row r="94" spans="1:20" s="18" customFormat="1" ht="39.6" x14ac:dyDescent="0.25">
      <c r="A94" s="34" t="s">
        <v>376</v>
      </c>
      <c r="B94" s="209"/>
      <c r="C94" s="201"/>
      <c r="D94" s="201"/>
      <c r="E94" s="207"/>
      <c r="F94" s="208"/>
      <c r="G94" s="145">
        <v>478013.76</v>
      </c>
      <c r="H94" s="34" t="s">
        <v>137</v>
      </c>
      <c r="I94" s="35" t="s">
        <v>138</v>
      </c>
      <c r="J94" s="35"/>
      <c r="K94" s="36" t="s">
        <v>139</v>
      </c>
    </row>
    <row r="95" spans="1:20" s="18" customFormat="1" ht="39.6" x14ac:dyDescent="0.25">
      <c r="A95" s="34" t="s">
        <v>377</v>
      </c>
      <c r="B95" s="209"/>
      <c r="C95" s="201"/>
      <c r="D95" s="201"/>
      <c r="E95" s="207"/>
      <c r="F95" s="208"/>
      <c r="G95" s="145">
        <v>49831</v>
      </c>
      <c r="H95" s="34" t="s">
        <v>149</v>
      </c>
      <c r="I95" s="35"/>
      <c r="J95" s="35"/>
      <c r="K95" s="36" t="s">
        <v>167</v>
      </c>
    </row>
    <row r="96" spans="1:20" s="18" customFormat="1" ht="39.6" x14ac:dyDescent="0.25">
      <c r="A96" s="34" t="s">
        <v>116</v>
      </c>
      <c r="B96" s="209"/>
      <c r="C96" s="201"/>
      <c r="D96" s="201"/>
      <c r="E96" s="207"/>
      <c r="F96" s="208"/>
      <c r="G96" s="145">
        <v>7536.38</v>
      </c>
      <c r="H96" s="34" t="s">
        <v>134</v>
      </c>
      <c r="I96" s="35" t="s">
        <v>135</v>
      </c>
      <c r="J96" s="35"/>
      <c r="K96" s="36" t="s">
        <v>136</v>
      </c>
    </row>
    <row r="97" spans="1:11" ht="26.4" x14ac:dyDescent="0.25">
      <c r="A97" s="34" t="s">
        <v>113</v>
      </c>
      <c r="B97" s="209"/>
      <c r="C97" s="201"/>
      <c r="D97" s="201"/>
      <c r="E97" s="207"/>
      <c r="F97" s="208"/>
      <c r="G97" s="17">
        <v>3751</v>
      </c>
      <c r="H97" s="34" t="s">
        <v>128</v>
      </c>
      <c r="I97" s="112" t="s">
        <v>129</v>
      </c>
      <c r="J97" s="35">
        <v>300</v>
      </c>
      <c r="K97" s="36" t="s">
        <v>130</v>
      </c>
    </row>
    <row r="98" spans="1:11" ht="26.4" x14ac:dyDescent="0.25">
      <c r="A98" s="34" t="s">
        <v>114</v>
      </c>
      <c r="B98" s="209"/>
      <c r="C98" s="201"/>
      <c r="D98" s="201"/>
      <c r="E98" s="207"/>
      <c r="F98" s="208"/>
      <c r="G98" s="17">
        <v>1320000</v>
      </c>
      <c r="H98" s="34" t="s">
        <v>131</v>
      </c>
      <c r="I98" s="37">
        <v>0.66</v>
      </c>
      <c r="J98" s="35">
        <v>2000000</v>
      </c>
      <c r="K98" s="36" t="s">
        <v>126</v>
      </c>
    </row>
    <row r="99" spans="1:11" ht="26.4" x14ac:dyDescent="0.25">
      <c r="A99" s="34" t="s">
        <v>115</v>
      </c>
      <c r="B99" s="209"/>
      <c r="C99" s="201"/>
      <c r="D99" s="201"/>
      <c r="E99" s="207"/>
      <c r="F99" s="208"/>
      <c r="G99" s="17">
        <v>11616</v>
      </c>
      <c r="H99" s="34" t="s">
        <v>132</v>
      </c>
      <c r="I99" s="38">
        <v>0.72599999999999998</v>
      </c>
      <c r="J99" s="35">
        <v>16000</v>
      </c>
      <c r="K99" s="36" t="s">
        <v>133</v>
      </c>
    </row>
    <row r="100" spans="1:11" ht="39.6" x14ac:dyDescent="0.25">
      <c r="A100" s="34" t="s">
        <v>116</v>
      </c>
      <c r="B100" s="209"/>
      <c r="C100" s="201"/>
      <c r="D100" s="201"/>
      <c r="E100" s="207"/>
      <c r="F100" s="208"/>
      <c r="G100" s="17">
        <v>76063</v>
      </c>
      <c r="H100" s="34" t="s">
        <v>134</v>
      </c>
      <c r="I100" s="35" t="s">
        <v>135</v>
      </c>
      <c r="J100" s="35"/>
      <c r="K100" s="36" t="s">
        <v>136</v>
      </c>
    </row>
    <row r="101" spans="1:11" ht="39.6" x14ac:dyDescent="0.25">
      <c r="A101" s="34" t="s">
        <v>117</v>
      </c>
      <c r="B101" s="209"/>
      <c r="C101" s="201"/>
      <c r="D101" s="201"/>
      <c r="E101" s="207"/>
      <c r="F101" s="208"/>
      <c r="G101" s="17">
        <v>1088643</v>
      </c>
      <c r="H101" s="34" t="s">
        <v>137</v>
      </c>
      <c r="I101" s="35" t="s">
        <v>138</v>
      </c>
      <c r="J101" s="35"/>
      <c r="K101" s="36" t="s">
        <v>139</v>
      </c>
    </row>
    <row r="102" spans="1:11" ht="55.2" x14ac:dyDescent="0.25">
      <c r="A102" s="103" t="s">
        <v>274</v>
      </c>
      <c r="B102" s="209"/>
      <c r="C102" s="201"/>
      <c r="D102" s="201"/>
      <c r="E102" s="207"/>
      <c r="F102" s="208"/>
      <c r="G102" s="56">
        <v>7257</v>
      </c>
      <c r="H102" s="110" t="s">
        <v>276</v>
      </c>
      <c r="I102" s="103" t="s">
        <v>275</v>
      </c>
      <c r="J102" s="48"/>
      <c r="K102" s="47" t="s">
        <v>224</v>
      </c>
    </row>
    <row r="103" spans="1:11" ht="105.6" x14ac:dyDescent="0.25">
      <c r="A103" s="16" t="s">
        <v>357</v>
      </c>
      <c r="B103" s="209"/>
      <c r="C103" s="201"/>
      <c r="D103" s="201"/>
      <c r="E103" s="207"/>
      <c r="F103" s="208"/>
      <c r="G103" s="17">
        <v>0</v>
      </c>
      <c r="H103" s="120"/>
      <c r="I103" s="159"/>
      <c r="J103" s="159"/>
      <c r="K103" s="160" t="s">
        <v>359</v>
      </c>
    </row>
    <row r="104" spans="1:11" ht="52.8" customHeight="1" x14ac:dyDescent="0.25">
      <c r="A104" s="202" t="s">
        <v>367</v>
      </c>
      <c r="B104" s="209"/>
      <c r="C104" s="201"/>
      <c r="D104" s="201"/>
      <c r="E104" s="207"/>
      <c r="F104" s="208"/>
      <c r="G104" s="148">
        <v>15364</v>
      </c>
      <c r="H104" s="103"/>
      <c r="I104" s="103"/>
      <c r="J104" s="48"/>
      <c r="K104" s="103" t="s">
        <v>405</v>
      </c>
    </row>
    <row r="105" spans="1:11" s="18" customFormat="1" ht="39.6" x14ac:dyDescent="0.25">
      <c r="A105" s="203"/>
      <c r="B105" s="209"/>
      <c r="C105" s="201"/>
      <c r="D105" s="201"/>
      <c r="E105" s="207"/>
      <c r="F105" s="208"/>
      <c r="G105" s="148">
        <v>43403</v>
      </c>
      <c r="H105" s="103" t="s">
        <v>392</v>
      </c>
      <c r="I105" s="103" t="s">
        <v>406</v>
      </c>
      <c r="J105" s="48" t="s">
        <v>397</v>
      </c>
      <c r="K105" s="103" t="s">
        <v>368</v>
      </c>
    </row>
    <row r="106" spans="1:11" s="18" customFormat="1" ht="39.6" x14ac:dyDescent="0.25">
      <c r="A106" s="203"/>
      <c r="B106" s="209"/>
      <c r="C106" s="201"/>
      <c r="D106" s="201"/>
      <c r="E106" s="207"/>
      <c r="F106" s="208"/>
      <c r="G106" s="148">
        <v>3024</v>
      </c>
      <c r="H106" s="103" t="s">
        <v>393</v>
      </c>
      <c r="I106" s="103" t="s">
        <v>407</v>
      </c>
      <c r="J106" s="48">
        <v>1</v>
      </c>
      <c r="K106" s="103" t="s">
        <v>368</v>
      </c>
    </row>
    <row r="107" spans="1:11" s="18" customFormat="1" ht="41.4" x14ac:dyDescent="0.25">
      <c r="A107" s="203"/>
      <c r="B107" s="209"/>
      <c r="C107" s="201"/>
      <c r="D107" s="201"/>
      <c r="E107" s="207"/>
      <c r="F107" s="208"/>
      <c r="G107" s="148">
        <v>1902</v>
      </c>
      <c r="H107" s="103" t="s">
        <v>394</v>
      </c>
      <c r="I107" s="18" t="s">
        <v>408</v>
      </c>
      <c r="J107" s="48" t="s">
        <v>398</v>
      </c>
      <c r="K107" s="103" t="s">
        <v>368</v>
      </c>
    </row>
    <row r="108" spans="1:11" s="18" customFormat="1" x14ac:dyDescent="0.25">
      <c r="A108" s="203"/>
      <c r="B108" s="209"/>
      <c r="C108" s="201"/>
      <c r="D108" s="201"/>
      <c r="E108" s="207"/>
      <c r="F108" s="208"/>
      <c r="G108" s="148">
        <v>917</v>
      </c>
      <c r="H108" s="103" t="s">
        <v>395</v>
      </c>
      <c r="I108" s="103" t="s">
        <v>409</v>
      </c>
      <c r="J108" s="48">
        <v>3</v>
      </c>
      <c r="K108" s="103" t="s">
        <v>368</v>
      </c>
    </row>
    <row r="109" spans="1:11" s="18" customFormat="1" x14ac:dyDescent="0.25">
      <c r="A109" s="204"/>
      <c r="B109" s="209"/>
      <c r="C109" s="201"/>
      <c r="D109" s="201"/>
      <c r="E109" s="207"/>
      <c r="F109" s="208"/>
      <c r="G109" s="148">
        <v>2117</v>
      </c>
      <c r="H109" s="103" t="s">
        <v>396</v>
      </c>
      <c r="I109" s="103" t="s">
        <v>410</v>
      </c>
      <c r="J109" s="48">
        <v>9</v>
      </c>
      <c r="K109" s="103" t="s">
        <v>368</v>
      </c>
    </row>
    <row r="110" spans="1:11" s="18" customFormat="1" ht="26.4" customHeight="1" x14ac:dyDescent="0.25">
      <c r="A110" s="201" t="s">
        <v>380</v>
      </c>
      <c r="B110" s="209"/>
      <c r="C110" s="201"/>
      <c r="D110" s="201"/>
      <c r="E110" s="207"/>
      <c r="F110" s="208"/>
      <c r="G110" s="149">
        <f>I110*J110*1.21</f>
        <v>6762.5084999999999</v>
      </c>
      <c r="H110" s="143" t="s">
        <v>95</v>
      </c>
      <c r="I110" s="138">
        <v>1.59</v>
      </c>
      <c r="J110" s="137">
        <v>3515</v>
      </c>
      <c r="K110" s="24" t="s">
        <v>34</v>
      </c>
    </row>
    <row r="111" spans="1:11" s="18" customFormat="1" x14ac:dyDescent="0.25">
      <c r="A111" s="201"/>
      <c r="B111" s="209"/>
      <c r="C111" s="201"/>
      <c r="D111" s="201"/>
      <c r="E111" s="207"/>
      <c r="F111" s="208"/>
      <c r="G111" s="149">
        <f>I111*J111*1.21</f>
        <v>16464.0465</v>
      </c>
      <c r="H111" s="143" t="s">
        <v>95</v>
      </c>
      <c r="I111" s="138">
        <v>1.35</v>
      </c>
      <c r="J111" s="137">
        <v>10079</v>
      </c>
      <c r="K111" s="24" t="s">
        <v>34</v>
      </c>
    </row>
    <row r="112" spans="1:11" s="18" customFormat="1" x14ac:dyDescent="0.25">
      <c r="A112" s="201"/>
      <c r="B112" s="209"/>
      <c r="C112" s="201"/>
      <c r="D112" s="201"/>
      <c r="E112" s="207"/>
      <c r="F112" s="208"/>
      <c r="G112" s="149">
        <f t="shared" ref="G112:G115" si="1">I112*J112*1.21</f>
        <v>9583.2000000000007</v>
      </c>
      <c r="H112" s="143" t="s">
        <v>381</v>
      </c>
      <c r="I112" s="138">
        <v>2.2000000000000002</v>
      </c>
      <c r="J112" s="137">
        <v>3600</v>
      </c>
      <c r="K112" s="24" t="s">
        <v>34</v>
      </c>
    </row>
    <row r="113" spans="1:11" s="18" customFormat="1" x14ac:dyDescent="0.25">
      <c r="A113" s="201"/>
      <c r="B113" s="209"/>
      <c r="C113" s="201"/>
      <c r="D113" s="201"/>
      <c r="E113" s="207"/>
      <c r="F113" s="208"/>
      <c r="G113" s="149">
        <f t="shared" si="1"/>
        <v>29620.799999999999</v>
      </c>
      <c r="H113" s="143" t="s">
        <v>381</v>
      </c>
      <c r="I113" s="138">
        <v>2</v>
      </c>
      <c r="J113" s="137">
        <v>12240</v>
      </c>
      <c r="K113" s="24" t="s">
        <v>34</v>
      </c>
    </row>
    <row r="114" spans="1:11" s="18" customFormat="1" x14ac:dyDescent="0.25">
      <c r="A114" s="201"/>
      <c r="B114" s="209"/>
      <c r="C114" s="201"/>
      <c r="D114" s="201"/>
      <c r="E114" s="207"/>
      <c r="F114" s="208"/>
      <c r="G114" s="149">
        <f t="shared" si="1"/>
        <v>7434.24</v>
      </c>
      <c r="H114" s="144" t="s">
        <v>382</v>
      </c>
      <c r="I114" s="138">
        <v>1.28</v>
      </c>
      <c r="J114" s="137">
        <v>4800</v>
      </c>
      <c r="K114" s="24" t="s">
        <v>34</v>
      </c>
    </row>
    <row r="115" spans="1:11" s="18" customFormat="1" x14ac:dyDescent="0.25">
      <c r="A115" s="201"/>
      <c r="B115" s="209"/>
      <c r="C115" s="201"/>
      <c r="D115" s="201"/>
      <c r="E115" s="207"/>
      <c r="F115" s="208"/>
      <c r="G115" s="149">
        <f t="shared" si="1"/>
        <v>22506</v>
      </c>
      <c r="H115" s="144" t="s">
        <v>382</v>
      </c>
      <c r="I115" s="138">
        <v>1.55</v>
      </c>
      <c r="J115" s="137">
        <v>12000</v>
      </c>
      <c r="K115" s="24" t="s">
        <v>34</v>
      </c>
    </row>
    <row r="116" spans="1:11" s="18" customFormat="1" x14ac:dyDescent="0.25">
      <c r="A116" s="201"/>
      <c r="B116" s="209"/>
      <c r="C116" s="201"/>
      <c r="D116" s="201"/>
      <c r="E116" s="207"/>
      <c r="F116" s="208"/>
      <c r="G116" s="149">
        <f>I116*J116*1.12</f>
        <v>8951.0400000000009</v>
      </c>
      <c r="H116" s="144" t="s">
        <v>383</v>
      </c>
      <c r="I116" s="138">
        <v>9.9900000000000003E-2</v>
      </c>
      <c r="J116" s="139">
        <v>80000</v>
      </c>
      <c r="K116" s="24" t="s">
        <v>34</v>
      </c>
    </row>
    <row r="117" spans="1:11" s="18" customFormat="1" x14ac:dyDescent="0.25">
      <c r="A117" s="201"/>
      <c r="B117" s="209"/>
      <c r="C117" s="201"/>
      <c r="D117" s="201"/>
      <c r="E117" s="207"/>
      <c r="F117" s="208"/>
      <c r="G117" s="149">
        <f>I117*J117*1.21</f>
        <v>1016.4</v>
      </c>
      <c r="H117" s="144" t="s">
        <v>384</v>
      </c>
      <c r="I117" s="138">
        <v>2.4</v>
      </c>
      <c r="J117" s="139">
        <v>350</v>
      </c>
      <c r="K117" s="24" t="s">
        <v>34</v>
      </c>
    </row>
    <row r="118" spans="1:11" s="18" customFormat="1" x14ac:dyDescent="0.25">
      <c r="A118" s="201"/>
      <c r="B118" s="209"/>
      <c r="C118" s="201"/>
      <c r="D118" s="201"/>
      <c r="E118" s="207"/>
      <c r="F118" s="208"/>
      <c r="G118" s="149">
        <f t="shared" ref="G118:G125" si="2">I118*J118*1.12</f>
        <v>6333.6</v>
      </c>
      <c r="H118" s="144" t="s">
        <v>385</v>
      </c>
      <c r="I118" s="138">
        <v>0.14499999999999999</v>
      </c>
      <c r="J118" s="139">
        <v>39000</v>
      </c>
      <c r="K118" s="24" t="s">
        <v>34</v>
      </c>
    </row>
    <row r="119" spans="1:11" s="18" customFormat="1" x14ac:dyDescent="0.25">
      <c r="A119" s="201"/>
      <c r="B119" s="209"/>
      <c r="C119" s="201"/>
      <c r="D119" s="201"/>
      <c r="E119" s="207"/>
      <c r="F119" s="208"/>
      <c r="G119" s="149">
        <f t="shared" si="2"/>
        <v>7720.1600000000008</v>
      </c>
      <c r="H119" s="144" t="s">
        <v>385</v>
      </c>
      <c r="I119" s="138">
        <v>0.113</v>
      </c>
      <c r="J119" s="139">
        <v>61000</v>
      </c>
      <c r="K119" s="24" t="s">
        <v>34</v>
      </c>
    </row>
    <row r="120" spans="1:11" s="18" customFormat="1" x14ac:dyDescent="0.25">
      <c r="A120" s="201"/>
      <c r="B120" s="209"/>
      <c r="C120" s="201"/>
      <c r="D120" s="201"/>
      <c r="E120" s="207"/>
      <c r="F120" s="208"/>
      <c r="G120" s="149">
        <f t="shared" si="2"/>
        <v>9974.7200000000012</v>
      </c>
      <c r="H120" s="144" t="s">
        <v>385</v>
      </c>
      <c r="I120" s="138">
        <v>0.122</v>
      </c>
      <c r="J120" s="139">
        <v>73000</v>
      </c>
      <c r="K120" s="24" t="s">
        <v>34</v>
      </c>
    </row>
    <row r="121" spans="1:11" s="18" customFormat="1" x14ac:dyDescent="0.25">
      <c r="A121" s="201"/>
      <c r="B121" s="209"/>
      <c r="C121" s="201"/>
      <c r="D121" s="201"/>
      <c r="E121" s="207"/>
      <c r="F121" s="208"/>
      <c r="G121" s="149">
        <f t="shared" si="2"/>
        <v>10644.480000000001</v>
      </c>
      <c r="H121" s="144" t="s">
        <v>385</v>
      </c>
      <c r="I121" s="138">
        <v>0.13200000000000001</v>
      </c>
      <c r="J121" s="139">
        <v>72000</v>
      </c>
      <c r="K121" s="24" t="s">
        <v>34</v>
      </c>
    </row>
    <row r="122" spans="1:11" s="18" customFormat="1" x14ac:dyDescent="0.25">
      <c r="A122" s="201"/>
      <c r="B122" s="209"/>
      <c r="C122" s="201"/>
      <c r="D122" s="201"/>
      <c r="E122" s="207"/>
      <c r="F122" s="208"/>
      <c r="G122" s="149">
        <f t="shared" ref="G122" si="3">I122*J122*1.21</f>
        <v>27225</v>
      </c>
      <c r="H122" s="144" t="s">
        <v>386</v>
      </c>
      <c r="I122" s="140">
        <v>0.09</v>
      </c>
      <c r="J122" s="141">
        <v>250000</v>
      </c>
      <c r="K122" s="24" t="s">
        <v>34</v>
      </c>
    </row>
    <row r="123" spans="1:11" s="18" customFormat="1" x14ac:dyDescent="0.25">
      <c r="A123" s="201"/>
      <c r="B123" s="209"/>
      <c r="C123" s="201"/>
      <c r="D123" s="201"/>
      <c r="E123" s="207"/>
      <c r="F123" s="208"/>
      <c r="G123" s="149">
        <f t="shared" si="2"/>
        <v>8968.9600000000009</v>
      </c>
      <c r="H123" s="144" t="s">
        <v>387</v>
      </c>
      <c r="I123" s="140">
        <v>0.1144</v>
      </c>
      <c r="J123" s="141">
        <v>70000</v>
      </c>
      <c r="K123" s="24" t="s">
        <v>34</v>
      </c>
    </row>
    <row r="124" spans="1:11" s="18" customFormat="1" x14ac:dyDescent="0.25">
      <c r="A124" s="201"/>
      <c r="B124" s="209"/>
      <c r="C124" s="201"/>
      <c r="D124" s="201"/>
      <c r="E124" s="207"/>
      <c r="F124" s="208"/>
      <c r="G124" s="149">
        <f t="shared" si="2"/>
        <v>44873.023999999998</v>
      </c>
      <c r="H124" s="144" t="s">
        <v>387</v>
      </c>
      <c r="I124" s="140">
        <v>0.1148</v>
      </c>
      <c r="J124" s="141">
        <v>349000</v>
      </c>
      <c r="K124" s="24" t="s">
        <v>34</v>
      </c>
    </row>
    <row r="125" spans="1:11" s="18" customFormat="1" x14ac:dyDescent="0.25">
      <c r="A125" s="201"/>
      <c r="B125" s="209"/>
      <c r="C125" s="201"/>
      <c r="D125" s="201"/>
      <c r="E125" s="207"/>
      <c r="F125" s="208"/>
      <c r="G125" s="149">
        <f t="shared" si="2"/>
        <v>1031.6759039999999</v>
      </c>
      <c r="H125" s="144" t="s">
        <v>387</v>
      </c>
      <c r="I125" s="140">
        <v>3.1983999999999999</v>
      </c>
      <c r="J125" s="139">
        <v>288</v>
      </c>
      <c r="K125" s="24" t="s">
        <v>34</v>
      </c>
    </row>
    <row r="126" spans="1:11" s="18" customFormat="1" x14ac:dyDescent="0.25">
      <c r="A126" s="201"/>
      <c r="B126" s="209"/>
      <c r="C126" s="201"/>
      <c r="D126" s="201"/>
      <c r="E126" s="207"/>
      <c r="F126" s="208"/>
      <c r="G126" s="150">
        <f>I126*J126</f>
        <v>1348.444</v>
      </c>
      <c r="H126" s="144" t="s">
        <v>388</v>
      </c>
      <c r="I126" s="140">
        <v>2.9314</v>
      </c>
      <c r="J126" s="139">
        <v>460</v>
      </c>
      <c r="K126" s="24" t="s">
        <v>34</v>
      </c>
    </row>
    <row r="127" spans="1:11" s="18" customFormat="1" x14ac:dyDescent="0.25">
      <c r="A127" s="201"/>
      <c r="B127" s="209"/>
      <c r="C127" s="201"/>
      <c r="D127" s="201"/>
      <c r="E127" s="207"/>
      <c r="F127" s="208"/>
      <c r="G127" s="150">
        <f>I127*J127</f>
        <v>1694.2380000000001</v>
      </c>
      <c r="H127" s="144" t="s">
        <v>388</v>
      </c>
      <c r="I127" s="140">
        <v>2.9211</v>
      </c>
      <c r="J127" s="139">
        <v>580</v>
      </c>
      <c r="K127" s="24" t="s">
        <v>34</v>
      </c>
    </row>
    <row r="128" spans="1:11" ht="41.4" x14ac:dyDescent="0.25">
      <c r="A128" s="201" t="s">
        <v>389</v>
      </c>
      <c r="B128" s="209"/>
      <c r="C128" s="201"/>
      <c r="D128" s="201"/>
      <c r="E128" s="207"/>
      <c r="F128" s="208"/>
      <c r="G128" s="149">
        <f t="shared" ref="G128:G129" si="4">I128*J128*1.21</f>
        <v>1397.55</v>
      </c>
      <c r="H128" s="19" t="s">
        <v>390</v>
      </c>
      <c r="I128" s="142">
        <v>165</v>
      </c>
      <c r="J128" s="139">
        <v>7</v>
      </c>
      <c r="K128" s="24" t="s">
        <v>34</v>
      </c>
    </row>
    <row r="129" spans="1:11" s="18" customFormat="1" ht="41.4" x14ac:dyDescent="0.25">
      <c r="A129" s="201"/>
      <c r="B129" s="209"/>
      <c r="C129" s="201"/>
      <c r="D129" s="201"/>
      <c r="E129" s="207"/>
      <c r="F129" s="208"/>
      <c r="G129" s="149">
        <f t="shared" si="4"/>
        <v>4840</v>
      </c>
      <c r="H129" s="19" t="s">
        <v>390</v>
      </c>
      <c r="I129" s="142">
        <v>160</v>
      </c>
      <c r="J129" s="139">
        <v>25</v>
      </c>
      <c r="K129" s="24" t="s">
        <v>34</v>
      </c>
    </row>
    <row r="130" spans="1:11" s="18" customFormat="1" x14ac:dyDescent="0.25">
      <c r="A130" s="73"/>
      <c r="B130" s="73"/>
      <c r="C130" s="73"/>
      <c r="D130" s="73"/>
      <c r="E130" s="73"/>
      <c r="F130" s="73"/>
      <c r="G130" s="73"/>
      <c r="H130" s="73"/>
      <c r="I130" s="73"/>
      <c r="J130" s="75"/>
      <c r="K130" s="73"/>
    </row>
    <row r="131" spans="1:11" x14ac:dyDescent="0.25">
      <c r="A131" s="73"/>
      <c r="B131" s="73"/>
      <c r="C131" s="73"/>
      <c r="D131" s="73"/>
      <c r="E131" s="73"/>
      <c r="F131" s="74"/>
      <c r="G131" s="74"/>
      <c r="H131" s="73"/>
      <c r="I131" s="73"/>
      <c r="J131" s="75"/>
      <c r="K131" s="73"/>
    </row>
    <row r="132" spans="1:11" x14ac:dyDescent="0.25">
      <c r="A132" s="73"/>
      <c r="B132" s="73"/>
      <c r="C132" s="73"/>
      <c r="D132" s="73"/>
      <c r="E132" s="73"/>
      <c r="F132" s="73"/>
      <c r="G132" s="73"/>
      <c r="H132" s="73"/>
      <c r="I132" s="73"/>
      <c r="J132" s="75"/>
      <c r="K132" s="73"/>
    </row>
    <row r="133" spans="1:11" x14ac:dyDescent="0.25">
      <c r="A133" s="73"/>
      <c r="B133" s="73"/>
      <c r="C133" s="73"/>
      <c r="D133" s="73"/>
      <c r="E133" s="73"/>
      <c r="F133" s="73"/>
      <c r="G133" s="73"/>
      <c r="H133" s="73"/>
      <c r="I133" s="73"/>
      <c r="J133" s="75"/>
      <c r="K133" s="73"/>
    </row>
    <row r="134" spans="1:11" x14ac:dyDescent="0.25">
      <c r="A134" s="73"/>
      <c r="B134" s="73"/>
      <c r="C134" s="73"/>
      <c r="D134" s="73"/>
      <c r="E134" s="73"/>
      <c r="F134" s="73"/>
      <c r="G134" s="73"/>
      <c r="H134" s="73"/>
      <c r="I134" s="73"/>
      <c r="J134" s="75"/>
      <c r="K134" s="73"/>
    </row>
    <row r="135" spans="1:11" x14ac:dyDescent="0.25">
      <c r="A135" s="73"/>
      <c r="B135" s="73"/>
      <c r="C135" s="73"/>
      <c r="D135" s="73"/>
      <c r="E135" s="73"/>
      <c r="F135" s="73"/>
      <c r="G135" s="73"/>
      <c r="H135" s="73"/>
      <c r="I135" s="73"/>
      <c r="J135" s="75"/>
      <c r="K135" s="73"/>
    </row>
    <row r="136" spans="1:11" x14ac:dyDescent="0.25">
      <c r="A136" s="73"/>
      <c r="B136" s="73"/>
      <c r="C136" s="73"/>
      <c r="D136" s="73"/>
      <c r="E136" s="73"/>
      <c r="F136" s="73"/>
      <c r="G136" s="73"/>
      <c r="H136" s="73"/>
      <c r="I136" s="73"/>
      <c r="J136" s="75"/>
      <c r="K136" s="73"/>
    </row>
    <row r="137" spans="1:11" x14ac:dyDescent="0.25">
      <c r="A137" s="73"/>
      <c r="B137" s="73"/>
      <c r="C137" s="73"/>
      <c r="D137" s="73"/>
      <c r="E137" s="73"/>
      <c r="F137" s="73"/>
      <c r="G137" s="73"/>
      <c r="H137" s="73"/>
      <c r="I137" s="73"/>
      <c r="J137" s="75"/>
      <c r="K137" s="73"/>
    </row>
    <row r="138" spans="1:11" x14ac:dyDescent="0.25">
      <c r="A138" s="73"/>
      <c r="B138" s="73"/>
      <c r="C138" s="73"/>
      <c r="D138" s="73"/>
      <c r="E138" s="73"/>
      <c r="F138" s="73"/>
      <c r="G138" s="73"/>
      <c r="H138" s="73"/>
      <c r="I138" s="73"/>
      <c r="J138" s="75"/>
      <c r="K138" s="73"/>
    </row>
    <row r="139" spans="1:11" x14ac:dyDescent="0.25">
      <c r="A139" s="73"/>
      <c r="B139" s="73"/>
      <c r="C139" s="73"/>
      <c r="D139" s="73"/>
      <c r="E139" s="73"/>
      <c r="F139" s="73"/>
      <c r="G139" s="73"/>
      <c r="H139" s="73"/>
      <c r="I139" s="73"/>
      <c r="J139" s="75"/>
      <c r="K139" s="73"/>
    </row>
  </sheetData>
  <mergeCells count="17">
    <mergeCell ref="B6:B129"/>
    <mergeCell ref="A2:K2"/>
    <mergeCell ref="C6:C129"/>
    <mergeCell ref="A104:A109"/>
    <mergeCell ref="D6:D129"/>
    <mergeCell ref="A1:K1"/>
    <mergeCell ref="A5:K5"/>
    <mergeCell ref="A36:A40"/>
    <mergeCell ref="G36:G40"/>
    <mergeCell ref="A41:A81"/>
    <mergeCell ref="G41:G81"/>
    <mergeCell ref="A6:A35"/>
    <mergeCell ref="G6:G35"/>
    <mergeCell ref="E6:E129"/>
    <mergeCell ref="F6:F129"/>
    <mergeCell ref="A110:A127"/>
    <mergeCell ref="A128:A129"/>
  </mergeCells>
  <hyperlinks>
    <hyperlink ref="E6" r:id="rId1" xr:uid="{82B3C12E-E35B-4204-8A5A-21536A4902EB}"/>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43AC-DBC3-44DB-85C2-D9F053596B32}">
  <dimension ref="A1:K152"/>
  <sheetViews>
    <sheetView topLeftCell="A19" workbookViewId="0">
      <selection activeCell="A2" sqref="A2:K2"/>
    </sheetView>
  </sheetViews>
  <sheetFormatPr defaultColWidth="8.6640625" defaultRowHeight="13.8" x14ac:dyDescent="0.25"/>
  <cols>
    <col min="1" max="1" width="53.88671875" style="1" customWidth="1"/>
    <col min="2" max="4" width="12.109375" style="1" customWidth="1"/>
    <col min="5" max="5" width="16.33203125" style="1" customWidth="1"/>
    <col min="6" max="6" width="13.33203125" style="1" customWidth="1"/>
    <col min="7" max="7" width="13.5546875" style="1" customWidth="1"/>
    <col min="8" max="8" width="23.109375" style="1" customWidth="1"/>
    <col min="9" max="9" width="17" style="1" customWidth="1"/>
    <col min="10" max="10" width="14.109375" style="7" customWidth="1"/>
    <col min="11" max="11" width="16.88671875" style="1" customWidth="1"/>
    <col min="12" max="12" width="9.88671875" style="1" bestFit="1" customWidth="1"/>
    <col min="13" max="15" width="8.6640625" style="1"/>
    <col min="16" max="16" width="10.109375" style="1" bestFit="1" customWidth="1"/>
    <col min="17" max="17" width="8.6640625" style="1"/>
    <col min="18" max="18" width="13.33203125" style="1" customWidth="1"/>
    <col min="19" max="16384" width="8.6640625" style="1"/>
  </cols>
  <sheetData>
    <row r="1" spans="1:11" ht="14.4" customHeight="1" x14ac:dyDescent="0.25">
      <c r="A1" s="205" t="s">
        <v>415</v>
      </c>
      <c r="B1" s="205"/>
      <c r="C1" s="205"/>
      <c r="D1" s="205"/>
      <c r="E1" s="205"/>
      <c r="F1" s="205"/>
      <c r="G1" s="205"/>
      <c r="H1" s="205"/>
      <c r="I1" s="205"/>
      <c r="J1" s="205"/>
      <c r="K1" s="205"/>
    </row>
    <row r="2" spans="1:11" s="18" customFormat="1" ht="14.4" customHeight="1" x14ac:dyDescent="0.25">
      <c r="A2" s="200" t="s">
        <v>417</v>
      </c>
      <c r="B2" s="200"/>
      <c r="C2" s="200"/>
      <c r="D2" s="200"/>
      <c r="E2" s="200"/>
      <c r="F2" s="200"/>
      <c r="G2" s="200"/>
      <c r="H2" s="200"/>
      <c r="I2" s="200"/>
      <c r="J2" s="200"/>
      <c r="K2" s="200"/>
    </row>
    <row r="3" spans="1:11" x14ac:dyDescent="0.25">
      <c r="A3" s="3"/>
      <c r="B3" s="4"/>
      <c r="C3" s="4"/>
      <c r="D3" s="4"/>
      <c r="E3" s="4"/>
      <c r="F3" s="5"/>
      <c r="G3" s="5"/>
      <c r="H3" s="6"/>
    </row>
    <row r="4" spans="1:11" ht="69" x14ac:dyDescent="0.25">
      <c r="A4" s="19" t="s">
        <v>13</v>
      </c>
      <c r="B4" s="20" t="s">
        <v>7</v>
      </c>
      <c r="C4" s="20" t="s">
        <v>5</v>
      </c>
      <c r="D4" s="20" t="s">
        <v>6</v>
      </c>
      <c r="E4" s="20" t="s">
        <v>8</v>
      </c>
      <c r="F4" s="27" t="s">
        <v>28</v>
      </c>
      <c r="G4" s="27" t="s">
        <v>372</v>
      </c>
      <c r="H4" s="28" t="s">
        <v>1</v>
      </c>
      <c r="I4" s="29" t="s">
        <v>3</v>
      </c>
      <c r="J4" s="30" t="s">
        <v>2</v>
      </c>
      <c r="K4" s="29" t="s">
        <v>4</v>
      </c>
    </row>
    <row r="5" spans="1:11" ht="14.4" x14ac:dyDescent="0.3">
      <c r="A5" s="163" t="s">
        <v>239</v>
      </c>
      <c r="B5" s="164"/>
      <c r="C5" s="164"/>
      <c r="D5" s="164"/>
      <c r="E5" s="164"/>
      <c r="F5" s="164"/>
      <c r="G5" s="164"/>
      <c r="H5" s="164"/>
      <c r="I5" s="164"/>
      <c r="J5" s="164"/>
      <c r="K5" s="165"/>
    </row>
    <row r="6" spans="1:11" ht="39.6" customHeight="1" x14ac:dyDescent="0.25">
      <c r="A6" s="220" t="s">
        <v>29</v>
      </c>
      <c r="B6" s="217">
        <v>43893</v>
      </c>
      <c r="C6" s="220" t="s">
        <v>30</v>
      </c>
      <c r="D6" s="210" t="s">
        <v>31</v>
      </c>
      <c r="E6" s="194" t="s">
        <v>32</v>
      </c>
      <c r="F6" s="223">
        <v>1176230</v>
      </c>
      <c r="G6" s="223">
        <v>36023</v>
      </c>
      <c r="H6" s="31" t="s">
        <v>33</v>
      </c>
      <c r="I6" s="47">
        <v>5299.8</v>
      </c>
      <c r="J6" s="48">
        <v>2</v>
      </c>
      <c r="K6" s="25" t="s">
        <v>34</v>
      </c>
    </row>
    <row r="7" spans="1:11" ht="14.4" customHeight="1" x14ac:dyDescent="0.25">
      <c r="A7" s="221"/>
      <c r="B7" s="218"/>
      <c r="C7" s="221"/>
      <c r="D7" s="211"/>
      <c r="E7" s="226"/>
      <c r="F7" s="224"/>
      <c r="G7" s="224"/>
      <c r="H7" s="32" t="s">
        <v>35</v>
      </c>
      <c r="I7" s="47">
        <v>20.461091530000001</v>
      </c>
      <c r="J7" s="48">
        <v>119</v>
      </c>
      <c r="K7" s="25" t="s">
        <v>34</v>
      </c>
    </row>
    <row r="8" spans="1:11" ht="14.4" customHeight="1" x14ac:dyDescent="0.25">
      <c r="A8" s="221"/>
      <c r="B8" s="218"/>
      <c r="C8" s="221"/>
      <c r="D8" s="211"/>
      <c r="E8" s="226"/>
      <c r="F8" s="224"/>
      <c r="G8" s="224"/>
      <c r="H8" s="32" t="s">
        <v>36</v>
      </c>
      <c r="I8" s="47">
        <v>8.4700000000000006</v>
      </c>
      <c r="J8" s="48">
        <v>250</v>
      </c>
      <c r="K8" s="25" t="s">
        <v>34</v>
      </c>
    </row>
    <row r="9" spans="1:11" ht="14.4" customHeight="1" x14ac:dyDescent="0.25">
      <c r="A9" s="221"/>
      <c r="B9" s="218"/>
      <c r="C9" s="221"/>
      <c r="D9" s="211"/>
      <c r="E9" s="226"/>
      <c r="F9" s="224"/>
      <c r="G9" s="224"/>
      <c r="H9" s="32" t="s">
        <v>35</v>
      </c>
      <c r="I9" s="47">
        <v>4.9005012099999998</v>
      </c>
      <c r="J9" s="48">
        <v>1228</v>
      </c>
      <c r="K9" s="25" t="s">
        <v>34</v>
      </c>
    </row>
    <row r="10" spans="1:11" ht="14.4" customHeight="1" x14ac:dyDescent="0.25">
      <c r="A10" s="221"/>
      <c r="B10" s="218"/>
      <c r="C10" s="221"/>
      <c r="D10" s="211"/>
      <c r="E10" s="226"/>
      <c r="F10" s="224"/>
      <c r="G10" s="224"/>
      <c r="H10" s="32" t="s">
        <v>35</v>
      </c>
      <c r="I10" s="47">
        <v>2.6619999999999999</v>
      </c>
      <c r="J10" s="48">
        <v>81</v>
      </c>
      <c r="K10" s="25" t="s">
        <v>34</v>
      </c>
    </row>
    <row r="11" spans="1:11" ht="14.4" customHeight="1" x14ac:dyDescent="0.25">
      <c r="A11" s="221"/>
      <c r="B11" s="218"/>
      <c r="C11" s="221"/>
      <c r="D11" s="211"/>
      <c r="E11" s="226"/>
      <c r="F11" s="224"/>
      <c r="G11" s="224"/>
      <c r="H11" s="32" t="s">
        <v>35</v>
      </c>
      <c r="I11" s="47">
        <v>3.3638121000000001</v>
      </c>
      <c r="J11" s="48">
        <v>146</v>
      </c>
      <c r="K11" s="25" t="s">
        <v>34</v>
      </c>
    </row>
    <row r="12" spans="1:11" ht="14.4" customHeight="1" x14ac:dyDescent="0.25">
      <c r="A12" s="221"/>
      <c r="B12" s="218"/>
      <c r="C12" s="221"/>
      <c r="D12" s="211"/>
      <c r="E12" s="226"/>
      <c r="F12" s="224"/>
      <c r="G12" s="224"/>
      <c r="H12" s="32" t="s">
        <v>37</v>
      </c>
      <c r="I12" s="47">
        <v>3.7519999999999998</v>
      </c>
      <c r="J12" s="48">
        <v>2000</v>
      </c>
      <c r="K12" s="25" t="s">
        <v>34</v>
      </c>
    </row>
    <row r="13" spans="1:11" ht="14.4" customHeight="1" x14ac:dyDescent="0.25">
      <c r="A13" s="221"/>
      <c r="B13" s="218"/>
      <c r="C13" s="221"/>
      <c r="D13" s="211"/>
      <c r="E13" s="226"/>
      <c r="F13" s="224"/>
      <c r="G13" s="224"/>
      <c r="H13" s="32" t="s">
        <v>38</v>
      </c>
      <c r="I13" s="47">
        <v>5.9894999999999996</v>
      </c>
      <c r="J13" s="48">
        <v>70</v>
      </c>
      <c r="K13" s="25" t="s">
        <v>34</v>
      </c>
    </row>
    <row r="14" spans="1:11" ht="14.4" customHeight="1" x14ac:dyDescent="0.25">
      <c r="A14" s="221"/>
      <c r="B14" s="218"/>
      <c r="C14" s="221"/>
      <c r="D14" s="211"/>
      <c r="E14" s="226"/>
      <c r="F14" s="224"/>
      <c r="G14" s="224"/>
      <c r="H14" s="32" t="s">
        <v>35</v>
      </c>
      <c r="I14" s="47">
        <v>5.3239999999999998</v>
      </c>
      <c r="J14" s="48">
        <v>100</v>
      </c>
      <c r="K14" s="25" t="s">
        <v>34</v>
      </c>
    </row>
    <row r="15" spans="1:11" ht="14.4" customHeight="1" x14ac:dyDescent="0.25">
      <c r="A15" s="221"/>
      <c r="B15" s="218"/>
      <c r="C15" s="221"/>
      <c r="D15" s="211"/>
      <c r="E15" s="226"/>
      <c r="F15" s="224"/>
      <c r="G15" s="224"/>
      <c r="H15" s="32" t="s">
        <v>39</v>
      </c>
      <c r="I15" s="47">
        <v>3.9445999999999999</v>
      </c>
      <c r="J15" s="48">
        <v>326</v>
      </c>
      <c r="K15" s="25" t="s">
        <v>34</v>
      </c>
    </row>
    <row r="16" spans="1:11" ht="14.4" customHeight="1" x14ac:dyDescent="0.25">
      <c r="A16" s="221"/>
      <c r="B16" s="218"/>
      <c r="C16" s="221"/>
      <c r="D16" s="211"/>
      <c r="E16" s="226"/>
      <c r="F16" s="224"/>
      <c r="G16" s="224"/>
      <c r="H16" s="32" t="s">
        <v>40</v>
      </c>
      <c r="I16" s="47">
        <v>2.5648</v>
      </c>
      <c r="J16" s="48">
        <v>1095</v>
      </c>
      <c r="K16" s="25" t="s">
        <v>34</v>
      </c>
    </row>
    <row r="17" spans="1:11" ht="14.4" customHeight="1" x14ac:dyDescent="0.25">
      <c r="A17" s="222"/>
      <c r="B17" s="218"/>
      <c r="C17" s="221"/>
      <c r="D17" s="211"/>
      <c r="E17" s="226"/>
      <c r="F17" s="224"/>
      <c r="G17" s="225"/>
      <c r="H17" s="32" t="s">
        <v>41</v>
      </c>
      <c r="I17" s="47">
        <v>2.4192</v>
      </c>
      <c r="J17" s="48">
        <v>660</v>
      </c>
      <c r="K17" s="25" t="s">
        <v>34</v>
      </c>
    </row>
    <row r="18" spans="1:11" s="18" customFormat="1" ht="31.5" customHeight="1" x14ac:dyDescent="0.25">
      <c r="A18" s="102" t="s">
        <v>312</v>
      </c>
      <c r="B18" s="218"/>
      <c r="C18" s="221"/>
      <c r="D18" s="211"/>
      <c r="E18" s="226"/>
      <c r="F18" s="224"/>
      <c r="G18" s="121">
        <f>I18*J18</f>
        <v>155247.84</v>
      </c>
      <c r="H18" s="122" t="s">
        <v>313</v>
      </c>
      <c r="I18" s="123">
        <v>8624.8799999999992</v>
      </c>
      <c r="J18" s="124">
        <v>18</v>
      </c>
      <c r="K18" s="125" t="s">
        <v>34</v>
      </c>
    </row>
    <row r="19" spans="1:11" ht="27.75" customHeight="1" x14ac:dyDescent="0.25">
      <c r="A19" s="202" t="s">
        <v>42</v>
      </c>
      <c r="B19" s="218"/>
      <c r="C19" s="221"/>
      <c r="D19" s="211"/>
      <c r="E19" s="226"/>
      <c r="F19" s="224"/>
      <c r="G19" s="213">
        <v>15425</v>
      </c>
      <c r="H19" s="46" t="s">
        <v>43</v>
      </c>
      <c r="I19" s="62">
        <v>2.4192000000000002E-2</v>
      </c>
      <c r="J19" s="61">
        <v>20800</v>
      </c>
      <c r="K19" s="25" t="s">
        <v>244</v>
      </c>
    </row>
    <row r="20" spans="1:11" x14ac:dyDescent="0.25">
      <c r="A20" s="203"/>
      <c r="B20" s="218"/>
      <c r="C20" s="221"/>
      <c r="D20" s="211"/>
      <c r="E20" s="226"/>
      <c r="F20" s="224"/>
      <c r="G20" s="214"/>
      <c r="H20" s="46" t="s">
        <v>45</v>
      </c>
      <c r="I20" s="62">
        <v>2.3296000000000001E-2</v>
      </c>
      <c r="J20" s="61">
        <v>6000</v>
      </c>
      <c r="K20" s="25" t="s">
        <v>44</v>
      </c>
    </row>
    <row r="21" spans="1:11" x14ac:dyDescent="0.25">
      <c r="A21" s="203"/>
      <c r="B21" s="218"/>
      <c r="C21" s="221"/>
      <c r="D21" s="211"/>
      <c r="E21" s="226"/>
      <c r="F21" s="224"/>
      <c r="G21" s="214"/>
      <c r="H21" s="46" t="s">
        <v>35</v>
      </c>
      <c r="I21" s="62">
        <v>7.26</v>
      </c>
      <c r="J21" s="61">
        <v>300</v>
      </c>
      <c r="K21" s="25" t="s">
        <v>44</v>
      </c>
    </row>
    <row r="22" spans="1:11" x14ac:dyDescent="0.25">
      <c r="A22" s="203"/>
      <c r="B22" s="218"/>
      <c r="C22" s="221"/>
      <c r="D22" s="211"/>
      <c r="E22" s="226"/>
      <c r="F22" s="224"/>
      <c r="G22" s="214"/>
      <c r="H22" s="46" t="s">
        <v>46</v>
      </c>
      <c r="I22" s="62">
        <v>0.19824</v>
      </c>
      <c r="J22" s="61">
        <v>700</v>
      </c>
      <c r="K22" s="25" t="s">
        <v>44</v>
      </c>
    </row>
    <row r="23" spans="1:11" x14ac:dyDescent="0.25">
      <c r="A23" s="203"/>
      <c r="B23" s="218"/>
      <c r="C23" s="221"/>
      <c r="D23" s="211"/>
      <c r="E23" s="226"/>
      <c r="F23" s="224"/>
      <c r="G23" s="214"/>
      <c r="H23" s="46" t="s">
        <v>47</v>
      </c>
      <c r="I23" s="62">
        <v>0.91503999999999996</v>
      </c>
      <c r="J23" s="61">
        <v>10500</v>
      </c>
      <c r="K23" s="25" t="s">
        <v>44</v>
      </c>
    </row>
    <row r="24" spans="1:11" x14ac:dyDescent="0.25">
      <c r="A24" s="203"/>
      <c r="B24" s="218"/>
      <c r="C24" s="221"/>
      <c r="D24" s="211"/>
      <c r="E24" s="226"/>
      <c r="F24" s="224"/>
      <c r="G24" s="214"/>
      <c r="H24" s="46" t="s">
        <v>47</v>
      </c>
      <c r="I24" s="62">
        <v>0.68320000000000003</v>
      </c>
      <c r="J24" s="61">
        <v>3500</v>
      </c>
      <c r="K24" s="25" t="s">
        <v>44</v>
      </c>
    </row>
    <row r="25" spans="1:11" x14ac:dyDescent="0.25">
      <c r="A25" s="204"/>
      <c r="B25" s="218"/>
      <c r="C25" s="221"/>
      <c r="D25" s="211"/>
      <c r="E25" s="226"/>
      <c r="F25" s="224"/>
      <c r="G25" s="215"/>
      <c r="H25" s="46" t="s">
        <v>48</v>
      </c>
      <c r="I25" s="62">
        <v>0.13328000000000001</v>
      </c>
      <c r="J25" s="61">
        <v>3500</v>
      </c>
      <c r="K25" s="25" t="s">
        <v>44</v>
      </c>
    </row>
    <row r="26" spans="1:11" x14ac:dyDescent="0.25">
      <c r="A26" s="202" t="s">
        <v>49</v>
      </c>
      <c r="B26" s="218"/>
      <c r="C26" s="221"/>
      <c r="D26" s="211"/>
      <c r="E26" s="226"/>
      <c r="F26" s="224"/>
      <c r="G26" s="213">
        <v>9720</v>
      </c>
      <c r="H26" s="46" t="s">
        <v>50</v>
      </c>
      <c r="I26" s="62">
        <v>6.0479999999999999E-2</v>
      </c>
      <c r="J26" s="61">
        <v>28000</v>
      </c>
      <c r="K26" s="25" t="s">
        <v>44</v>
      </c>
    </row>
    <row r="27" spans="1:11" x14ac:dyDescent="0.25">
      <c r="A27" s="203"/>
      <c r="B27" s="218"/>
      <c r="C27" s="221"/>
      <c r="D27" s="211"/>
      <c r="E27" s="226"/>
      <c r="F27" s="224"/>
      <c r="G27" s="214"/>
      <c r="H27" s="46" t="s">
        <v>51</v>
      </c>
      <c r="I27" s="62">
        <v>0.47151999999999999</v>
      </c>
      <c r="J27" s="61">
        <v>2000</v>
      </c>
      <c r="K27" s="25" t="s">
        <v>44</v>
      </c>
    </row>
    <row r="28" spans="1:11" x14ac:dyDescent="0.25">
      <c r="A28" s="203"/>
      <c r="B28" s="218"/>
      <c r="C28" s="221"/>
      <c r="D28" s="211"/>
      <c r="E28" s="226"/>
      <c r="F28" s="224"/>
      <c r="G28" s="214"/>
      <c r="H28" s="46" t="s">
        <v>50</v>
      </c>
      <c r="I28" s="62">
        <v>0.32031999999999999</v>
      </c>
      <c r="J28" s="61">
        <v>1200</v>
      </c>
      <c r="K28" s="25" t="s">
        <v>44</v>
      </c>
    </row>
    <row r="29" spans="1:11" x14ac:dyDescent="0.25">
      <c r="A29" s="203"/>
      <c r="B29" s="218"/>
      <c r="C29" s="221"/>
      <c r="D29" s="211"/>
      <c r="E29" s="226"/>
      <c r="F29" s="224"/>
      <c r="G29" s="214"/>
      <c r="H29" s="46" t="s">
        <v>47</v>
      </c>
      <c r="I29" s="62">
        <v>1.3440000000000001</v>
      </c>
      <c r="J29" s="61">
        <v>1000</v>
      </c>
      <c r="K29" s="25" t="s">
        <v>44</v>
      </c>
    </row>
    <row r="30" spans="1:11" x14ac:dyDescent="0.25">
      <c r="A30" s="203"/>
      <c r="B30" s="218"/>
      <c r="C30" s="221"/>
      <c r="D30" s="211"/>
      <c r="E30" s="226"/>
      <c r="F30" s="224"/>
      <c r="G30" s="214"/>
      <c r="H30" s="46" t="s">
        <v>40</v>
      </c>
      <c r="I30" s="62">
        <v>0.91839999999999999</v>
      </c>
      <c r="J30" s="61">
        <v>4500</v>
      </c>
      <c r="K30" s="25" t="s">
        <v>44</v>
      </c>
    </row>
    <row r="31" spans="1:11" x14ac:dyDescent="0.25">
      <c r="A31" s="203"/>
      <c r="B31" s="218"/>
      <c r="C31" s="221"/>
      <c r="D31" s="211"/>
      <c r="E31" s="226"/>
      <c r="F31" s="224"/>
      <c r="G31" s="214"/>
      <c r="H31" s="46" t="s">
        <v>47</v>
      </c>
      <c r="I31" s="62">
        <v>0.68320000000000003</v>
      </c>
      <c r="J31" s="61">
        <v>1500</v>
      </c>
      <c r="K31" s="25" t="s">
        <v>44</v>
      </c>
    </row>
    <row r="32" spans="1:11" x14ac:dyDescent="0.25">
      <c r="A32" s="204"/>
      <c r="B32" s="218"/>
      <c r="C32" s="221"/>
      <c r="D32" s="211"/>
      <c r="E32" s="226"/>
      <c r="F32" s="224"/>
      <c r="G32" s="215"/>
      <c r="H32" s="46" t="s">
        <v>48</v>
      </c>
      <c r="I32" s="62">
        <v>0.13328000000000001</v>
      </c>
      <c r="J32" s="61">
        <v>1484</v>
      </c>
      <c r="K32" s="25" t="s">
        <v>44</v>
      </c>
    </row>
    <row r="33" spans="1:11" ht="26.4" customHeight="1" x14ac:dyDescent="0.25">
      <c r="A33" s="202" t="s">
        <v>42</v>
      </c>
      <c r="B33" s="218"/>
      <c r="C33" s="221"/>
      <c r="D33" s="211"/>
      <c r="E33" s="226"/>
      <c r="F33" s="224"/>
      <c r="G33" s="213">
        <v>21289</v>
      </c>
      <c r="H33" s="46" t="s">
        <v>52</v>
      </c>
      <c r="I33" s="62">
        <v>0.78400000000000003</v>
      </c>
      <c r="J33" s="61">
        <v>5000</v>
      </c>
      <c r="K33" s="25" t="s">
        <v>44</v>
      </c>
    </row>
    <row r="34" spans="1:11" x14ac:dyDescent="0.25">
      <c r="A34" s="203"/>
      <c r="B34" s="218"/>
      <c r="C34" s="221"/>
      <c r="D34" s="211"/>
      <c r="E34" s="226"/>
      <c r="F34" s="224"/>
      <c r="G34" s="214"/>
      <c r="H34" s="46" t="s">
        <v>35</v>
      </c>
      <c r="I34" s="62">
        <v>9.6678999999999995</v>
      </c>
      <c r="J34" s="61">
        <v>60</v>
      </c>
      <c r="K34" s="25" t="s">
        <v>44</v>
      </c>
    </row>
    <row r="35" spans="1:11" x14ac:dyDescent="0.25">
      <c r="A35" s="203"/>
      <c r="B35" s="218"/>
      <c r="C35" s="221"/>
      <c r="D35" s="211"/>
      <c r="E35" s="226"/>
      <c r="F35" s="224"/>
      <c r="G35" s="214"/>
      <c r="H35" s="46" t="s">
        <v>52</v>
      </c>
      <c r="I35" s="62">
        <v>3.8719999999999999</v>
      </c>
      <c r="J35" s="61">
        <v>1900</v>
      </c>
      <c r="K35" s="25" t="s">
        <v>44</v>
      </c>
    </row>
    <row r="36" spans="1:11" x14ac:dyDescent="0.25">
      <c r="A36" s="203"/>
      <c r="B36" s="218"/>
      <c r="C36" s="221"/>
      <c r="D36" s="211"/>
      <c r="E36" s="226"/>
      <c r="F36" s="224"/>
      <c r="G36" s="214"/>
      <c r="H36" s="46" t="s">
        <v>35</v>
      </c>
      <c r="I36" s="62">
        <v>2.6619999999999999</v>
      </c>
      <c r="J36" s="61">
        <v>1000</v>
      </c>
      <c r="K36" s="25" t="s">
        <v>44</v>
      </c>
    </row>
    <row r="37" spans="1:11" x14ac:dyDescent="0.25">
      <c r="A37" s="203"/>
      <c r="B37" s="218"/>
      <c r="C37" s="221"/>
      <c r="D37" s="211"/>
      <c r="E37" s="226"/>
      <c r="F37" s="224"/>
      <c r="G37" s="214"/>
      <c r="H37" s="46" t="s">
        <v>50</v>
      </c>
      <c r="I37" s="62">
        <v>8.0640000000000003E-2</v>
      </c>
      <c r="J37" s="61">
        <v>12000</v>
      </c>
      <c r="K37" s="25" t="s">
        <v>44</v>
      </c>
    </row>
    <row r="38" spans="1:11" x14ac:dyDescent="0.25">
      <c r="A38" s="203"/>
      <c r="B38" s="218"/>
      <c r="C38" s="221"/>
      <c r="D38" s="211"/>
      <c r="E38" s="226"/>
      <c r="F38" s="224"/>
      <c r="G38" s="214"/>
      <c r="H38" s="46" t="s">
        <v>40</v>
      </c>
      <c r="I38" s="62">
        <v>0.122864</v>
      </c>
      <c r="J38" s="61">
        <v>1500</v>
      </c>
      <c r="K38" s="25" t="s">
        <v>44</v>
      </c>
    </row>
    <row r="39" spans="1:11" x14ac:dyDescent="0.25">
      <c r="A39" s="203"/>
      <c r="B39" s="218"/>
      <c r="C39" s="221"/>
      <c r="D39" s="211"/>
      <c r="E39" s="226"/>
      <c r="F39" s="224"/>
      <c r="G39" s="214"/>
      <c r="H39" s="46" t="s">
        <v>40</v>
      </c>
      <c r="I39" s="47">
        <v>9.8559999999999995E-2</v>
      </c>
      <c r="J39" s="48">
        <v>3500</v>
      </c>
      <c r="K39" s="25" t="s">
        <v>44</v>
      </c>
    </row>
    <row r="40" spans="1:11" x14ac:dyDescent="0.25">
      <c r="A40" s="203"/>
      <c r="B40" s="218"/>
      <c r="C40" s="221"/>
      <c r="D40" s="211"/>
      <c r="E40" s="226"/>
      <c r="F40" s="224"/>
      <c r="G40" s="214"/>
      <c r="H40" s="46" t="s">
        <v>51</v>
      </c>
      <c r="I40" s="47">
        <v>0.47151999999999999</v>
      </c>
      <c r="J40" s="48">
        <v>2500</v>
      </c>
      <c r="K40" s="25" t="s">
        <v>44</v>
      </c>
    </row>
    <row r="41" spans="1:11" x14ac:dyDescent="0.25">
      <c r="A41" s="203"/>
      <c r="B41" s="218"/>
      <c r="C41" s="221"/>
      <c r="D41" s="211"/>
      <c r="E41" s="226"/>
      <c r="F41" s="224"/>
      <c r="G41" s="214"/>
      <c r="H41" s="46" t="s">
        <v>51</v>
      </c>
      <c r="I41" s="47">
        <v>0.58844799999999997</v>
      </c>
      <c r="J41" s="48">
        <v>3000</v>
      </c>
      <c r="K41" s="25" t="s">
        <v>44</v>
      </c>
    </row>
    <row r="42" spans="1:11" x14ac:dyDescent="0.25">
      <c r="A42" s="203"/>
      <c r="B42" s="218"/>
      <c r="C42" s="221"/>
      <c r="D42" s="211"/>
      <c r="E42" s="226"/>
      <c r="F42" s="224"/>
      <c r="G42" s="214"/>
      <c r="H42" s="46" t="s">
        <v>50</v>
      </c>
      <c r="I42" s="47">
        <v>0.32030999999999998</v>
      </c>
      <c r="J42" s="48">
        <v>192</v>
      </c>
      <c r="K42" s="25" t="s">
        <v>44</v>
      </c>
    </row>
    <row r="43" spans="1:11" x14ac:dyDescent="0.25">
      <c r="A43" s="204"/>
      <c r="B43" s="218"/>
      <c r="C43" s="221"/>
      <c r="D43" s="211"/>
      <c r="E43" s="226"/>
      <c r="F43" s="224"/>
      <c r="G43" s="215"/>
      <c r="H43" s="46" t="s">
        <v>40</v>
      </c>
      <c r="I43" s="47">
        <v>0.27888000000000002</v>
      </c>
      <c r="J43" s="48">
        <v>8130</v>
      </c>
      <c r="K43" s="25" t="s">
        <v>44</v>
      </c>
    </row>
    <row r="44" spans="1:11" ht="26.4" customHeight="1" x14ac:dyDescent="0.25">
      <c r="A44" s="202" t="s">
        <v>49</v>
      </c>
      <c r="B44" s="218"/>
      <c r="C44" s="221"/>
      <c r="D44" s="211"/>
      <c r="E44" s="226"/>
      <c r="F44" s="224"/>
      <c r="G44" s="213">
        <v>1224</v>
      </c>
      <c r="H44" s="46" t="s">
        <v>40</v>
      </c>
      <c r="I44" s="47">
        <v>0.182561</v>
      </c>
      <c r="J44" s="48">
        <v>4192</v>
      </c>
      <c r="K44" s="25" t="s">
        <v>44</v>
      </c>
    </row>
    <row r="45" spans="1:11" x14ac:dyDescent="0.25">
      <c r="A45" s="203"/>
      <c r="B45" s="218"/>
      <c r="C45" s="221"/>
      <c r="D45" s="211"/>
      <c r="E45" s="226"/>
      <c r="F45" s="224"/>
      <c r="G45" s="214"/>
      <c r="H45" s="46" t="s">
        <v>46</v>
      </c>
      <c r="I45" s="47">
        <v>0.24528</v>
      </c>
      <c r="J45" s="48">
        <v>470</v>
      </c>
      <c r="K45" s="25" t="s">
        <v>44</v>
      </c>
    </row>
    <row r="46" spans="1:11" x14ac:dyDescent="0.25">
      <c r="A46" s="204"/>
      <c r="B46" s="218"/>
      <c r="C46" s="221"/>
      <c r="D46" s="211"/>
      <c r="E46" s="226"/>
      <c r="F46" s="224"/>
      <c r="G46" s="215"/>
      <c r="H46" s="46" t="s">
        <v>46</v>
      </c>
      <c r="I46" s="47">
        <v>0.24528</v>
      </c>
      <c r="J46" s="48">
        <v>1400</v>
      </c>
      <c r="K46" s="25" t="s">
        <v>44</v>
      </c>
    </row>
    <row r="47" spans="1:11" ht="26.4" x14ac:dyDescent="0.25">
      <c r="A47" s="202" t="s">
        <v>53</v>
      </c>
      <c r="B47" s="218"/>
      <c r="C47" s="221"/>
      <c r="D47" s="211"/>
      <c r="E47" s="226"/>
      <c r="F47" s="224"/>
      <c r="G47" s="213">
        <v>228000</v>
      </c>
      <c r="H47" s="46" t="s">
        <v>54</v>
      </c>
      <c r="I47" s="47">
        <v>0.57999999999999996</v>
      </c>
      <c r="J47" s="48">
        <v>100000</v>
      </c>
      <c r="K47" s="63" t="s">
        <v>55</v>
      </c>
    </row>
    <row r="48" spans="1:11" ht="26.4" x14ac:dyDescent="0.25">
      <c r="A48" s="204"/>
      <c r="B48" s="218"/>
      <c r="C48" s="221"/>
      <c r="D48" s="211"/>
      <c r="E48" s="226"/>
      <c r="F48" s="224"/>
      <c r="G48" s="215"/>
      <c r="H48" s="46" t="s">
        <v>54</v>
      </c>
      <c r="I48" s="47">
        <v>6.8</v>
      </c>
      <c r="J48" s="48">
        <v>25000</v>
      </c>
      <c r="K48" s="63" t="s">
        <v>55</v>
      </c>
    </row>
    <row r="49" spans="1:11" s="9" customFormat="1" ht="66" x14ac:dyDescent="0.3">
      <c r="A49" s="33" t="s">
        <v>56</v>
      </c>
      <c r="B49" s="218"/>
      <c r="C49" s="221"/>
      <c r="D49" s="211"/>
      <c r="E49" s="226"/>
      <c r="F49" s="224"/>
      <c r="G49" s="114">
        <v>51733</v>
      </c>
      <c r="H49" s="64" t="s">
        <v>57</v>
      </c>
      <c r="I49" s="65">
        <f>G49/J49</f>
        <v>10346.6</v>
      </c>
      <c r="J49" s="66">
        <v>5</v>
      </c>
      <c r="K49" s="67" t="s">
        <v>34</v>
      </c>
    </row>
    <row r="50" spans="1:11" s="9" customFormat="1" ht="26.4" customHeight="1" x14ac:dyDescent="0.25">
      <c r="A50" s="228" t="s">
        <v>58</v>
      </c>
      <c r="B50" s="218"/>
      <c r="C50" s="221"/>
      <c r="D50" s="211"/>
      <c r="E50" s="226"/>
      <c r="F50" s="224"/>
      <c r="G50" s="213">
        <v>2441</v>
      </c>
      <c r="H50" s="31" t="s">
        <v>35</v>
      </c>
      <c r="I50" s="68">
        <v>7.26</v>
      </c>
      <c r="J50" s="69">
        <v>140</v>
      </c>
      <c r="K50" s="25" t="s">
        <v>44</v>
      </c>
    </row>
    <row r="51" spans="1:11" s="9" customFormat="1" x14ac:dyDescent="0.25">
      <c r="A51" s="229"/>
      <c r="B51" s="218"/>
      <c r="C51" s="221"/>
      <c r="D51" s="211"/>
      <c r="E51" s="226"/>
      <c r="F51" s="224"/>
      <c r="G51" s="214"/>
      <c r="H51" s="70" t="s">
        <v>59</v>
      </c>
      <c r="I51" s="71">
        <v>5.2755999999999998</v>
      </c>
      <c r="J51" s="72">
        <v>90</v>
      </c>
      <c r="K51" s="25" t="s">
        <v>44</v>
      </c>
    </row>
    <row r="52" spans="1:11" s="9" customFormat="1" x14ac:dyDescent="0.25">
      <c r="A52" s="229"/>
      <c r="B52" s="218"/>
      <c r="C52" s="221"/>
      <c r="D52" s="211"/>
      <c r="E52" s="226"/>
      <c r="F52" s="224"/>
      <c r="G52" s="214"/>
      <c r="H52" s="70" t="s">
        <v>59</v>
      </c>
      <c r="I52" s="71">
        <v>24.079000000000001</v>
      </c>
      <c r="J52" s="72">
        <v>10</v>
      </c>
      <c r="K52" s="25" t="s">
        <v>44</v>
      </c>
    </row>
    <row r="53" spans="1:11" s="9" customFormat="1" x14ac:dyDescent="0.25">
      <c r="A53" s="229"/>
      <c r="B53" s="218"/>
      <c r="C53" s="221"/>
      <c r="D53" s="211"/>
      <c r="E53" s="226"/>
      <c r="F53" s="224"/>
      <c r="G53" s="214"/>
      <c r="H53" s="70" t="s">
        <v>59</v>
      </c>
      <c r="I53" s="71">
        <v>5.2304000000000004</v>
      </c>
      <c r="J53" s="72">
        <v>50</v>
      </c>
      <c r="K53" s="25" t="s">
        <v>44</v>
      </c>
    </row>
    <row r="54" spans="1:11" s="9" customFormat="1" x14ac:dyDescent="0.25">
      <c r="A54" s="230"/>
      <c r="B54" s="218"/>
      <c r="C54" s="221"/>
      <c r="D54" s="211"/>
      <c r="E54" s="226"/>
      <c r="F54" s="224"/>
      <c r="G54" s="215"/>
      <c r="H54" s="70" t="s">
        <v>59</v>
      </c>
      <c r="I54" s="71">
        <v>4.4687999999999999</v>
      </c>
      <c r="J54" s="72">
        <v>100</v>
      </c>
      <c r="K54" s="25" t="s">
        <v>44</v>
      </c>
    </row>
    <row r="55" spans="1:11" s="9" customFormat="1" ht="26.4" x14ac:dyDescent="0.3">
      <c r="A55" s="115" t="s">
        <v>53</v>
      </c>
      <c r="B55" s="219"/>
      <c r="C55" s="222"/>
      <c r="D55" s="212"/>
      <c r="E55" s="227"/>
      <c r="F55" s="225"/>
      <c r="G55" s="116">
        <v>377000</v>
      </c>
      <c r="H55" s="117" t="s">
        <v>369</v>
      </c>
      <c r="I55" s="118">
        <v>2.9</v>
      </c>
      <c r="J55" s="119">
        <v>130000</v>
      </c>
      <c r="K55" s="120" t="s">
        <v>55</v>
      </c>
    </row>
    <row r="56" spans="1:11" ht="144" customHeight="1" x14ac:dyDescent="0.25">
      <c r="A56" s="201" t="s">
        <v>92</v>
      </c>
      <c r="B56" s="209">
        <v>43971</v>
      </c>
      <c r="C56" s="201" t="s">
        <v>93</v>
      </c>
      <c r="D56" s="201" t="s">
        <v>31</v>
      </c>
      <c r="E56" s="207" t="s">
        <v>94</v>
      </c>
      <c r="F56" s="206">
        <v>91984</v>
      </c>
      <c r="G56" s="216">
        <v>88271</v>
      </c>
      <c r="H56" s="46" t="s">
        <v>95</v>
      </c>
      <c r="I56" s="47">
        <v>7.5141</v>
      </c>
      <c r="J56" s="48">
        <v>1202</v>
      </c>
      <c r="K56" s="25" t="s">
        <v>34</v>
      </c>
    </row>
    <row r="57" spans="1:11" x14ac:dyDescent="0.25">
      <c r="A57" s="201"/>
      <c r="B57" s="209"/>
      <c r="C57" s="201"/>
      <c r="D57" s="201"/>
      <c r="E57" s="207"/>
      <c r="F57" s="206"/>
      <c r="G57" s="216"/>
      <c r="H57" s="46" t="s">
        <v>95</v>
      </c>
      <c r="I57" s="47">
        <v>4.2229000000000001</v>
      </c>
      <c r="J57" s="48">
        <v>430</v>
      </c>
      <c r="K57" s="25" t="s">
        <v>34</v>
      </c>
    </row>
    <row r="58" spans="1:11" x14ac:dyDescent="0.25">
      <c r="A58" s="201"/>
      <c r="B58" s="209"/>
      <c r="C58" s="201"/>
      <c r="D58" s="201"/>
      <c r="E58" s="207"/>
      <c r="F58" s="206"/>
      <c r="G58" s="216"/>
      <c r="H58" s="46" t="s">
        <v>76</v>
      </c>
      <c r="I58" s="47">
        <v>3.9929999999999999</v>
      </c>
      <c r="J58" s="48">
        <v>500</v>
      </c>
      <c r="K58" s="25" t="s">
        <v>34</v>
      </c>
    </row>
    <row r="59" spans="1:11" x14ac:dyDescent="0.25">
      <c r="A59" s="201"/>
      <c r="B59" s="209"/>
      <c r="C59" s="201"/>
      <c r="D59" s="201"/>
      <c r="E59" s="207"/>
      <c r="F59" s="206"/>
      <c r="G59" s="216"/>
      <c r="H59" s="46" t="s">
        <v>76</v>
      </c>
      <c r="I59" s="47">
        <v>5.7595999999999998</v>
      </c>
      <c r="J59" s="48">
        <v>700</v>
      </c>
      <c r="K59" s="25" t="s">
        <v>34</v>
      </c>
    </row>
    <row r="60" spans="1:11" x14ac:dyDescent="0.25">
      <c r="A60" s="201"/>
      <c r="B60" s="209"/>
      <c r="C60" s="201"/>
      <c r="D60" s="201"/>
      <c r="E60" s="207"/>
      <c r="F60" s="206"/>
      <c r="G60" s="216"/>
      <c r="H60" s="46" t="s">
        <v>76</v>
      </c>
      <c r="I60" s="47">
        <v>22.723800000000001</v>
      </c>
      <c r="J60" s="48">
        <v>100</v>
      </c>
      <c r="K60" s="25" t="s">
        <v>34</v>
      </c>
    </row>
    <row r="61" spans="1:11" x14ac:dyDescent="0.25">
      <c r="A61" s="201"/>
      <c r="B61" s="209"/>
      <c r="C61" s="201"/>
      <c r="D61" s="201"/>
      <c r="E61" s="207"/>
      <c r="F61" s="206"/>
      <c r="G61" s="216"/>
      <c r="H61" s="46" t="s">
        <v>76</v>
      </c>
      <c r="I61" s="47">
        <v>3.9929999999999999</v>
      </c>
      <c r="J61" s="48">
        <v>342</v>
      </c>
      <c r="K61" s="25" t="s">
        <v>34</v>
      </c>
    </row>
    <row r="62" spans="1:11" x14ac:dyDescent="0.25">
      <c r="A62" s="201"/>
      <c r="B62" s="209"/>
      <c r="C62" s="201"/>
      <c r="D62" s="201"/>
      <c r="E62" s="207"/>
      <c r="F62" s="206"/>
      <c r="G62" s="216"/>
      <c r="H62" s="46" t="s">
        <v>76</v>
      </c>
      <c r="I62" s="47">
        <v>6.2073</v>
      </c>
      <c r="J62" s="48">
        <v>40</v>
      </c>
      <c r="K62" s="25" t="s">
        <v>34</v>
      </c>
    </row>
    <row r="63" spans="1:11" x14ac:dyDescent="0.25">
      <c r="A63" s="201"/>
      <c r="B63" s="209"/>
      <c r="C63" s="201"/>
      <c r="D63" s="201"/>
      <c r="E63" s="207"/>
      <c r="F63" s="206"/>
      <c r="G63" s="216"/>
      <c r="H63" s="46" t="s">
        <v>96</v>
      </c>
      <c r="I63" s="47">
        <v>0.32524799999999998</v>
      </c>
      <c r="J63" s="48">
        <v>360</v>
      </c>
      <c r="K63" s="25" t="s">
        <v>34</v>
      </c>
    </row>
    <row r="64" spans="1:11" ht="26.4" x14ac:dyDescent="0.25">
      <c r="A64" s="201"/>
      <c r="B64" s="209"/>
      <c r="C64" s="201"/>
      <c r="D64" s="201"/>
      <c r="E64" s="207"/>
      <c r="F64" s="206"/>
      <c r="G64" s="216"/>
      <c r="H64" s="46" t="s">
        <v>63</v>
      </c>
      <c r="I64" s="47">
        <v>0.78399999999999992</v>
      </c>
      <c r="J64" s="48">
        <v>300</v>
      </c>
      <c r="K64" s="25" t="s">
        <v>34</v>
      </c>
    </row>
    <row r="65" spans="1:11" ht="26.4" x14ac:dyDescent="0.25">
      <c r="A65" s="201"/>
      <c r="B65" s="209"/>
      <c r="C65" s="201"/>
      <c r="D65" s="201"/>
      <c r="E65" s="207"/>
      <c r="F65" s="206"/>
      <c r="G65" s="216"/>
      <c r="H65" s="46" t="s">
        <v>63</v>
      </c>
      <c r="I65" s="47">
        <v>0.56000000000000005</v>
      </c>
      <c r="J65" s="48">
        <v>250</v>
      </c>
      <c r="K65" s="25" t="s">
        <v>34</v>
      </c>
    </row>
    <row r="66" spans="1:11" ht="26.4" x14ac:dyDescent="0.25">
      <c r="A66" s="201"/>
      <c r="B66" s="209"/>
      <c r="C66" s="201"/>
      <c r="D66" s="201"/>
      <c r="E66" s="207"/>
      <c r="F66" s="206"/>
      <c r="G66" s="216"/>
      <c r="H66" s="46" t="s">
        <v>97</v>
      </c>
      <c r="I66" s="47">
        <v>3.63</v>
      </c>
      <c r="J66" s="48">
        <v>90</v>
      </c>
      <c r="K66" s="25" t="s">
        <v>34</v>
      </c>
    </row>
    <row r="67" spans="1:11" x14ac:dyDescent="0.25">
      <c r="A67" s="201"/>
      <c r="B67" s="209"/>
      <c r="C67" s="201"/>
      <c r="D67" s="201"/>
      <c r="E67" s="207"/>
      <c r="F67" s="206"/>
      <c r="G67" s="216"/>
      <c r="H67" s="46" t="s">
        <v>69</v>
      </c>
      <c r="I67" s="47">
        <v>0.38080000000000003</v>
      </c>
      <c r="J67" s="48">
        <v>50</v>
      </c>
      <c r="K67" s="25" t="s">
        <v>34</v>
      </c>
    </row>
    <row r="68" spans="1:11" x14ac:dyDescent="0.25">
      <c r="A68" s="201"/>
      <c r="B68" s="209"/>
      <c r="C68" s="201"/>
      <c r="D68" s="201"/>
      <c r="E68" s="207"/>
      <c r="F68" s="206"/>
      <c r="G68" s="216"/>
      <c r="H68" s="46" t="s">
        <v>39</v>
      </c>
      <c r="I68" s="47">
        <v>1.85002</v>
      </c>
      <c r="J68" s="48">
        <v>20</v>
      </c>
      <c r="K68" s="25" t="s">
        <v>34</v>
      </c>
    </row>
    <row r="69" spans="1:11" x14ac:dyDescent="0.25">
      <c r="A69" s="201"/>
      <c r="B69" s="209"/>
      <c r="C69" s="201"/>
      <c r="D69" s="201"/>
      <c r="E69" s="207"/>
      <c r="F69" s="206"/>
      <c r="G69" s="216"/>
      <c r="H69" s="46" t="s">
        <v>39</v>
      </c>
      <c r="I69" s="47">
        <v>53.689990000000002</v>
      </c>
      <c r="J69" s="48">
        <v>4</v>
      </c>
      <c r="K69" s="25" t="s">
        <v>34</v>
      </c>
    </row>
    <row r="70" spans="1:11" x14ac:dyDescent="0.25">
      <c r="A70" s="201"/>
      <c r="B70" s="209"/>
      <c r="C70" s="201"/>
      <c r="D70" s="201"/>
      <c r="E70" s="207"/>
      <c r="F70" s="206"/>
      <c r="G70" s="216"/>
      <c r="H70" s="46" t="s">
        <v>39</v>
      </c>
      <c r="I70" s="47">
        <v>0.52029999999999998</v>
      </c>
      <c r="J70" s="48">
        <v>100</v>
      </c>
      <c r="K70" s="25" t="s">
        <v>34</v>
      </c>
    </row>
    <row r="71" spans="1:11" x14ac:dyDescent="0.25">
      <c r="A71" s="201"/>
      <c r="B71" s="209"/>
      <c r="C71" s="201"/>
      <c r="D71" s="201"/>
      <c r="E71" s="207"/>
      <c r="F71" s="206"/>
      <c r="G71" s="216"/>
      <c r="H71" s="46" t="s">
        <v>39</v>
      </c>
      <c r="I71" s="47">
        <v>1.6335000000000002</v>
      </c>
      <c r="J71" s="48">
        <v>1</v>
      </c>
      <c r="K71" s="25" t="s">
        <v>34</v>
      </c>
    </row>
    <row r="72" spans="1:11" x14ac:dyDescent="0.25">
      <c r="A72" s="201"/>
      <c r="B72" s="209"/>
      <c r="C72" s="201"/>
      <c r="D72" s="201"/>
      <c r="E72" s="207"/>
      <c r="F72" s="206"/>
      <c r="G72" s="216"/>
      <c r="H72" s="46" t="s">
        <v>39</v>
      </c>
      <c r="I72" s="47">
        <v>3.499952</v>
      </c>
      <c r="J72" s="48">
        <v>10</v>
      </c>
      <c r="K72" s="25" t="s">
        <v>34</v>
      </c>
    </row>
    <row r="73" spans="1:11" x14ac:dyDescent="0.25">
      <c r="A73" s="201"/>
      <c r="B73" s="209"/>
      <c r="C73" s="201"/>
      <c r="D73" s="201"/>
      <c r="E73" s="207"/>
      <c r="F73" s="206"/>
      <c r="G73" s="216"/>
      <c r="H73" s="46" t="s">
        <v>39</v>
      </c>
      <c r="I73" s="47">
        <v>2.039981</v>
      </c>
      <c r="J73" s="48">
        <v>1</v>
      </c>
      <c r="K73" s="25" t="s">
        <v>34</v>
      </c>
    </row>
    <row r="74" spans="1:11" x14ac:dyDescent="0.25">
      <c r="A74" s="201"/>
      <c r="B74" s="209"/>
      <c r="C74" s="201"/>
      <c r="D74" s="201"/>
      <c r="E74" s="207"/>
      <c r="F74" s="206"/>
      <c r="G74" s="216"/>
      <c r="H74" s="46" t="s">
        <v>39</v>
      </c>
      <c r="I74" s="47">
        <v>7.5900540000000003</v>
      </c>
      <c r="J74" s="48">
        <v>2</v>
      </c>
      <c r="K74" s="25" t="s">
        <v>34</v>
      </c>
    </row>
    <row r="75" spans="1:11" x14ac:dyDescent="0.25">
      <c r="A75" s="201"/>
      <c r="B75" s="209"/>
      <c r="C75" s="201"/>
      <c r="D75" s="201"/>
      <c r="E75" s="207"/>
      <c r="F75" s="206"/>
      <c r="G75" s="216"/>
      <c r="H75" s="46" t="s">
        <v>39</v>
      </c>
      <c r="I75" s="47">
        <v>20.450019999999999</v>
      </c>
      <c r="J75" s="48">
        <v>1</v>
      </c>
      <c r="K75" s="25" t="s">
        <v>34</v>
      </c>
    </row>
    <row r="76" spans="1:11" x14ac:dyDescent="0.25">
      <c r="A76" s="201"/>
      <c r="B76" s="209"/>
      <c r="C76" s="201"/>
      <c r="D76" s="201"/>
      <c r="E76" s="207"/>
      <c r="F76" s="206"/>
      <c r="G76" s="216"/>
      <c r="H76" s="46" t="s">
        <v>39</v>
      </c>
      <c r="I76" s="47">
        <v>9.9900169999999999</v>
      </c>
      <c r="J76" s="48">
        <v>8</v>
      </c>
      <c r="K76" s="25" t="s">
        <v>34</v>
      </c>
    </row>
    <row r="77" spans="1:11" x14ac:dyDescent="0.25">
      <c r="A77" s="201"/>
      <c r="B77" s="209"/>
      <c r="C77" s="201"/>
      <c r="D77" s="201"/>
      <c r="E77" s="207"/>
      <c r="F77" s="206"/>
      <c r="G77" s="216"/>
      <c r="H77" s="46" t="s">
        <v>39</v>
      </c>
      <c r="I77" s="47">
        <v>5.1900050000000002</v>
      </c>
      <c r="J77" s="48">
        <v>1</v>
      </c>
      <c r="K77" s="25" t="s">
        <v>34</v>
      </c>
    </row>
    <row r="78" spans="1:11" x14ac:dyDescent="0.25">
      <c r="A78" s="201"/>
      <c r="B78" s="209"/>
      <c r="C78" s="201"/>
      <c r="D78" s="201"/>
      <c r="E78" s="207"/>
      <c r="F78" s="206"/>
      <c r="G78" s="216"/>
      <c r="H78" s="46" t="s">
        <v>39</v>
      </c>
      <c r="I78" s="47">
        <v>1.4641</v>
      </c>
      <c r="J78" s="48">
        <v>18</v>
      </c>
      <c r="K78" s="25" t="s">
        <v>34</v>
      </c>
    </row>
    <row r="79" spans="1:11" x14ac:dyDescent="0.25">
      <c r="A79" s="201"/>
      <c r="B79" s="209"/>
      <c r="C79" s="201"/>
      <c r="D79" s="201"/>
      <c r="E79" s="207"/>
      <c r="F79" s="206"/>
      <c r="G79" s="216"/>
      <c r="H79" s="46" t="s">
        <v>39</v>
      </c>
      <c r="I79" s="47">
        <v>2.8435000000000001</v>
      </c>
      <c r="J79" s="48">
        <v>113</v>
      </c>
      <c r="K79" s="25" t="s">
        <v>34</v>
      </c>
    </row>
    <row r="80" spans="1:11" x14ac:dyDescent="0.25">
      <c r="A80" s="201"/>
      <c r="B80" s="209"/>
      <c r="C80" s="201"/>
      <c r="D80" s="201"/>
      <c r="E80" s="207"/>
      <c r="F80" s="206"/>
      <c r="G80" s="216"/>
      <c r="H80" s="46" t="s">
        <v>39</v>
      </c>
      <c r="I80" s="47">
        <v>3.9445999999999994</v>
      </c>
      <c r="J80" s="48">
        <v>55</v>
      </c>
      <c r="K80" s="25" t="s">
        <v>34</v>
      </c>
    </row>
    <row r="81" spans="1:11" x14ac:dyDescent="0.25">
      <c r="A81" s="201"/>
      <c r="B81" s="209"/>
      <c r="C81" s="201"/>
      <c r="D81" s="201"/>
      <c r="E81" s="207"/>
      <c r="F81" s="206"/>
      <c r="G81" s="216"/>
      <c r="H81" s="46" t="s">
        <v>39</v>
      </c>
      <c r="I81" s="47">
        <v>2.0900479999999999</v>
      </c>
      <c r="J81" s="48">
        <v>2</v>
      </c>
      <c r="K81" s="25" t="s">
        <v>34</v>
      </c>
    </row>
    <row r="82" spans="1:11" x14ac:dyDescent="0.25">
      <c r="A82" s="201"/>
      <c r="B82" s="209"/>
      <c r="C82" s="201"/>
      <c r="D82" s="201"/>
      <c r="E82" s="207"/>
      <c r="F82" s="206"/>
      <c r="G82" s="216"/>
      <c r="H82" s="46" t="s">
        <v>39</v>
      </c>
      <c r="I82" s="47">
        <v>8.98996</v>
      </c>
      <c r="J82" s="48">
        <v>6</v>
      </c>
      <c r="K82" s="25" t="s">
        <v>34</v>
      </c>
    </row>
    <row r="83" spans="1:11" x14ac:dyDescent="0.25">
      <c r="A83" s="201"/>
      <c r="B83" s="209"/>
      <c r="C83" s="201"/>
      <c r="D83" s="201"/>
      <c r="E83" s="207"/>
      <c r="F83" s="206"/>
      <c r="G83" s="216"/>
      <c r="H83" s="46" t="s">
        <v>39</v>
      </c>
      <c r="I83" s="47">
        <v>4.3297429999999997</v>
      </c>
      <c r="J83" s="48">
        <v>19</v>
      </c>
      <c r="K83" s="25" t="s">
        <v>34</v>
      </c>
    </row>
    <row r="84" spans="1:11" x14ac:dyDescent="0.25">
      <c r="A84" s="201"/>
      <c r="B84" s="209"/>
      <c r="C84" s="201"/>
      <c r="D84" s="201"/>
      <c r="E84" s="207"/>
      <c r="F84" s="206"/>
      <c r="G84" s="216"/>
      <c r="H84" s="46" t="s">
        <v>35</v>
      </c>
      <c r="I84" s="47">
        <v>20.461100000000002</v>
      </c>
      <c r="J84" s="48">
        <v>1</v>
      </c>
      <c r="K84" s="25" t="s">
        <v>34</v>
      </c>
    </row>
    <row r="85" spans="1:11" x14ac:dyDescent="0.25">
      <c r="A85" s="201"/>
      <c r="B85" s="209"/>
      <c r="C85" s="201"/>
      <c r="D85" s="201"/>
      <c r="E85" s="207"/>
      <c r="F85" s="206"/>
      <c r="G85" s="216"/>
      <c r="H85" s="46" t="s">
        <v>35</v>
      </c>
      <c r="I85" s="47">
        <v>2.6620000000000004</v>
      </c>
      <c r="J85" s="48">
        <v>240</v>
      </c>
      <c r="K85" s="25" t="s">
        <v>34</v>
      </c>
    </row>
    <row r="86" spans="1:11" x14ac:dyDescent="0.25">
      <c r="A86" s="201"/>
      <c r="B86" s="209"/>
      <c r="C86" s="201"/>
      <c r="D86" s="201"/>
      <c r="E86" s="207"/>
      <c r="F86" s="206"/>
      <c r="G86" s="216"/>
      <c r="H86" s="46" t="s">
        <v>35</v>
      </c>
      <c r="I86" s="47">
        <v>3.1459999999999999</v>
      </c>
      <c r="J86" s="48">
        <v>500</v>
      </c>
      <c r="K86" s="25" t="s">
        <v>34</v>
      </c>
    </row>
    <row r="87" spans="1:11" x14ac:dyDescent="0.25">
      <c r="A87" s="201"/>
      <c r="B87" s="209"/>
      <c r="C87" s="201"/>
      <c r="D87" s="201"/>
      <c r="E87" s="207"/>
      <c r="F87" s="206"/>
      <c r="G87" s="216"/>
      <c r="H87" s="46" t="s">
        <v>35</v>
      </c>
      <c r="I87" s="47">
        <v>4.9005000000000001</v>
      </c>
      <c r="J87" s="48">
        <v>1000</v>
      </c>
      <c r="K87" s="25" t="s">
        <v>34</v>
      </c>
    </row>
    <row r="88" spans="1:11" x14ac:dyDescent="0.25">
      <c r="A88" s="201"/>
      <c r="B88" s="209"/>
      <c r="C88" s="201"/>
      <c r="D88" s="201"/>
      <c r="E88" s="207"/>
      <c r="F88" s="206"/>
      <c r="G88" s="216"/>
      <c r="H88" s="46" t="s">
        <v>35</v>
      </c>
      <c r="I88" s="47">
        <v>4.9005000000000001</v>
      </c>
      <c r="J88" s="48">
        <v>697</v>
      </c>
      <c r="K88" s="25" t="s">
        <v>34</v>
      </c>
    </row>
    <row r="89" spans="1:11" x14ac:dyDescent="0.25">
      <c r="A89" s="201"/>
      <c r="B89" s="209"/>
      <c r="C89" s="201"/>
      <c r="D89" s="201"/>
      <c r="E89" s="207"/>
      <c r="F89" s="206"/>
      <c r="G89" s="216"/>
      <c r="H89" s="46" t="s">
        <v>35</v>
      </c>
      <c r="I89" s="47">
        <v>4.9005000000000001</v>
      </c>
      <c r="J89" s="48">
        <v>1215</v>
      </c>
      <c r="K89" s="25" t="s">
        <v>34</v>
      </c>
    </row>
    <row r="90" spans="1:11" x14ac:dyDescent="0.25">
      <c r="A90" s="201"/>
      <c r="B90" s="209"/>
      <c r="C90" s="201"/>
      <c r="D90" s="201"/>
      <c r="E90" s="207"/>
      <c r="F90" s="206"/>
      <c r="G90" s="216"/>
      <c r="H90" s="46" t="s">
        <v>35</v>
      </c>
      <c r="I90" s="47">
        <v>3.1459999999999999</v>
      </c>
      <c r="J90" s="48">
        <v>40</v>
      </c>
      <c r="K90" s="25" t="s">
        <v>34</v>
      </c>
    </row>
    <row r="91" spans="1:11" x14ac:dyDescent="0.25">
      <c r="A91" s="201"/>
      <c r="B91" s="209"/>
      <c r="C91" s="201"/>
      <c r="D91" s="201"/>
      <c r="E91" s="207"/>
      <c r="F91" s="206"/>
      <c r="G91" s="216"/>
      <c r="H91" s="46" t="s">
        <v>82</v>
      </c>
      <c r="I91" s="47">
        <v>11.470800000000001</v>
      </c>
      <c r="J91" s="48">
        <v>6</v>
      </c>
      <c r="K91" s="25" t="s">
        <v>34</v>
      </c>
    </row>
    <row r="92" spans="1:11" x14ac:dyDescent="0.25">
      <c r="A92" s="201"/>
      <c r="B92" s="209"/>
      <c r="C92" s="201"/>
      <c r="D92" s="201"/>
      <c r="E92" s="207"/>
      <c r="F92" s="206"/>
      <c r="G92" s="216"/>
      <c r="H92" s="46" t="s">
        <v>86</v>
      </c>
      <c r="I92" s="47">
        <v>0.37933499999999998</v>
      </c>
      <c r="J92" s="48">
        <v>246</v>
      </c>
      <c r="K92" s="25" t="s">
        <v>34</v>
      </c>
    </row>
    <row r="93" spans="1:11" x14ac:dyDescent="0.25">
      <c r="A93" s="201"/>
      <c r="B93" s="209"/>
      <c r="C93" s="201"/>
      <c r="D93" s="201"/>
      <c r="E93" s="207"/>
      <c r="F93" s="206"/>
      <c r="G93" s="216"/>
      <c r="H93" s="46" t="s">
        <v>86</v>
      </c>
      <c r="I93" s="47">
        <v>0.39929999999999999</v>
      </c>
      <c r="J93" s="48">
        <v>5000</v>
      </c>
      <c r="K93" s="25" t="s">
        <v>34</v>
      </c>
    </row>
    <row r="94" spans="1:11" x14ac:dyDescent="0.25">
      <c r="A94" s="201"/>
      <c r="B94" s="209"/>
      <c r="C94" s="201"/>
      <c r="D94" s="201"/>
      <c r="E94" s="207"/>
      <c r="F94" s="206"/>
      <c r="G94" s="216"/>
      <c r="H94" s="46" t="s">
        <v>62</v>
      </c>
      <c r="I94" s="47">
        <v>5.2416</v>
      </c>
      <c r="J94" s="48">
        <v>138</v>
      </c>
      <c r="K94" s="25" t="s">
        <v>34</v>
      </c>
    </row>
    <row r="95" spans="1:11" x14ac:dyDescent="0.25">
      <c r="A95" s="201"/>
      <c r="B95" s="209"/>
      <c r="C95" s="201"/>
      <c r="D95" s="201"/>
      <c r="E95" s="207"/>
      <c r="F95" s="206"/>
      <c r="G95" s="216"/>
      <c r="H95" s="46" t="s">
        <v>79</v>
      </c>
      <c r="I95" s="47">
        <v>16.940000000000001</v>
      </c>
      <c r="J95" s="48">
        <v>40</v>
      </c>
      <c r="K95" s="25" t="s">
        <v>34</v>
      </c>
    </row>
    <row r="96" spans="1:11" x14ac:dyDescent="0.25">
      <c r="A96" s="201"/>
      <c r="B96" s="209"/>
      <c r="C96" s="201"/>
      <c r="D96" s="201"/>
      <c r="E96" s="207"/>
      <c r="F96" s="206"/>
      <c r="G96" s="216"/>
      <c r="H96" s="46" t="s">
        <v>64</v>
      </c>
      <c r="I96" s="47">
        <v>2.7216</v>
      </c>
      <c r="J96" s="48">
        <v>34</v>
      </c>
      <c r="K96" s="25" t="s">
        <v>34</v>
      </c>
    </row>
    <row r="97" spans="1:11" x14ac:dyDescent="0.25">
      <c r="A97" s="201"/>
      <c r="B97" s="209"/>
      <c r="C97" s="201"/>
      <c r="D97" s="201"/>
      <c r="E97" s="207"/>
      <c r="F97" s="206"/>
      <c r="G97" s="216"/>
      <c r="H97" s="46" t="s">
        <v>59</v>
      </c>
      <c r="I97" s="47">
        <v>3.5167999999999999</v>
      </c>
      <c r="J97" s="48">
        <v>83</v>
      </c>
      <c r="K97" s="25" t="s">
        <v>34</v>
      </c>
    </row>
    <row r="98" spans="1:11" x14ac:dyDescent="0.25">
      <c r="A98" s="201"/>
      <c r="B98" s="209"/>
      <c r="C98" s="201"/>
      <c r="D98" s="201"/>
      <c r="E98" s="207"/>
      <c r="F98" s="206"/>
      <c r="G98" s="216"/>
      <c r="H98" s="46" t="s">
        <v>59</v>
      </c>
      <c r="I98" s="47">
        <v>17.584</v>
      </c>
      <c r="J98" s="48">
        <v>52</v>
      </c>
      <c r="K98" s="25" t="s">
        <v>34</v>
      </c>
    </row>
    <row r="99" spans="1:11" x14ac:dyDescent="0.25">
      <c r="A99" s="201"/>
      <c r="B99" s="209"/>
      <c r="C99" s="201"/>
      <c r="D99" s="201"/>
      <c r="E99" s="207"/>
      <c r="F99" s="206"/>
      <c r="G99" s="216"/>
      <c r="H99" s="46" t="s">
        <v>59</v>
      </c>
      <c r="I99" s="47">
        <v>4.7040000000000006</v>
      </c>
      <c r="J99" s="48">
        <v>410</v>
      </c>
      <c r="K99" s="25" t="s">
        <v>34</v>
      </c>
    </row>
    <row r="100" spans="1:11" x14ac:dyDescent="0.25">
      <c r="A100" s="201"/>
      <c r="B100" s="209"/>
      <c r="C100" s="201"/>
      <c r="D100" s="201"/>
      <c r="E100" s="207"/>
      <c r="F100" s="206"/>
      <c r="G100" s="216"/>
      <c r="H100" s="46" t="s">
        <v>59</v>
      </c>
      <c r="I100" s="47">
        <v>3.9083000000000001</v>
      </c>
      <c r="J100" s="48">
        <v>289</v>
      </c>
      <c r="K100" s="25" t="s">
        <v>34</v>
      </c>
    </row>
    <row r="101" spans="1:11" x14ac:dyDescent="0.25">
      <c r="A101" s="201"/>
      <c r="B101" s="209"/>
      <c r="C101" s="201"/>
      <c r="D101" s="201"/>
      <c r="E101" s="207"/>
      <c r="F101" s="206"/>
      <c r="G101" s="216"/>
      <c r="H101" s="46" t="s">
        <v>59</v>
      </c>
      <c r="I101" s="47">
        <v>19.541499999999999</v>
      </c>
      <c r="J101" s="48">
        <v>26</v>
      </c>
      <c r="K101" s="25" t="s">
        <v>34</v>
      </c>
    </row>
    <row r="102" spans="1:11" x14ac:dyDescent="0.25">
      <c r="A102" s="201"/>
      <c r="B102" s="209"/>
      <c r="C102" s="201"/>
      <c r="D102" s="201"/>
      <c r="E102" s="207"/>
      <c r="F102" s="206"/>
      <c r="G102" s="216"/>
      <c r="H102" s="46" t="s">
        <v>59</v>
      </c>
      <c r="I102" s="47">
        <v>3.6179000000000001</v>
      </c>
      <c r="J102" s="48">
        <v>108</v>
      </c>
      <c r="K102" s="25" t="s">
        <v>34</v>
      </c>
    </row>
    <row r="103" spans="1:11" x14ac:dyDescent="0.25">
      <c r="A103" s="201"/>
      <c r="B103" s="209"/>
      <c r="C103" s="201"/>
      <c r="D103" s="201"/>
      <c r="E103" s="207"/>
      <c r="F103" s="206"/>
      <c r="G103" s="216"/>
      <c r="H103" s="46" t="s">
        <v>59</v>
      </c>
      <c r="I103" s="47">
        <v>18.089499999999997</v>
      </c>
      <c r="J103" s="48">
        <v>25</v>
      </c>
      <c r="K103" s="25" t="s">
        <v>34</v>
      </c>
    </row>
    <row r="104" spans="1:11" x14ac:dyDescent="0.25">
      <c r="A104" s="201"/>
      <c r="B104" s="209"/>
      <c r="C104" s="201"/>
      <c r="D104" s="201"/>
      <c r="E104" s="207"/>
      <c r="F104" s="206"/>
      <c r="G104" s="216"/>
      <c r="H104" s="46" t="s">
        <v>59</v>
      </c>
      <c r="I104" s="47">
        <v>2.4079000000000002</v>
      </c>
      <c r="J104" s="48">
        <v>96</v>
      </c>
      <c r="K104" s="25" t="s">
        <v>34</v>
      </c>
    </row>
    <row r="105" spans="1:11" x14ac:dyDescent="0.25">
      <c r="A105" s="201"/>
      <c r="B105" s="209"/>
      <c r="C105" s="201"/>
      <c r="D105" s="201"/>
      <c r="E105" s="207"/>
      <c r="F105" s="206"/>
      <c r="G105" s="216"/>
      <c r="H105" s="46" t="s">
        <v>59</v>
      </c>
      <c r="I105" s="47">
        <v>5.2303999999999995</v>
      </c>
      <c r="J105" s="48">
        <v>18</v>
      </c>
      <c r="K105" s="25" t="s">
        <v>34</v>
      </c>
    </row>
    <row r="106" spans="1:11" x14ac:dyDescent="0.25">
      <c r="A106" s="201"/>
      <c r="B106" s="209"/>
      <c r="C106" s="201"/>
      <c r="D106" s="201"/>
      <c r="E106" s="207"/>
      <c r="F106" s="206"/>
      <c r="G106" s="216"/>
      <c r="H106" s="46" t="s">
        <v>59</v>
      </c>
      <c r="I106" s="47">
        <v>4.6032000000000002</v>
      </c>
      <c r="J106" s="48">
        <v>64</v>
      </c>
      <c r="K106" s="25" t="s">
        <v>34</v>
      </c>
    </row>
    <row r="107" spans="1:11" x14ac:dyDescent="0.25">
      <c r="A107" s="201"/>
      <c r="B107" s="209"/>
      <c r="C107" s="201"/>
      <c r="D107" s="201"/>
      <c r="E107" s="207"/>
      <c r="F107" s="206"/>
      <c r="G107" s="216"/>
      <c r="H107" s="46" t="s">
        <v>59</v>
      </c>
      <c r="I107" s="47">
        <v>23.016000000000002</v>
      </c>
      <c r="J107" s="48">
        <v>24</v>
      </c>
      <c r="K107" s="25" t="s">
        <v>34</v>
      </c>
    </row>
    <row r="108" spans="1:11" x14ac:dyDescent="0.25">
      <c r="A108" s="201"/>
      <c r="B108" s="209"/>
      <c r="C108" s="201"/>
      <c r="D108" s="201"/>
      <c r="E108" s="207"/>
      <c r="F108" s="206"/>
      <c r="G108" s="216"/>
      <c r="H108" s="46" t="s">
        <v>59</v>
      </c>
      <c r="I108" s="47">
        <v>22.064</v>
      </c>
      <c r="J108" s="48">
        <v>31</v>
      </c>
      <c r="K108" s="25" t="s">
        <v>34</v>
      </c>
    </row>
    <row r="109" spans="1:11" x14ac:dyDescent="0.25">
      <c r="A109" s="201"/>
      <c r="B109" s="209"/>
      <c r="C109" s="201"/>
      <c r="D109" s="201"/>
      <c r="E109" s="207"/>
      <c r="F109" s="206"/>
      <c r="G109" s="216"/>
      <c r="H109" s="46" t="s">
        <v>59</v>
      </c>
      <c r="I109" s="47">
        <v>4.2591999999999999</v>
      </c>
      <c r="J109" s="48">
        <v>120</v>
      </c>
      <c r="K109" s="25" t="s">
        <v>34</v>
      </c>
    </row>
    <row r="110" spans="1:11" x14ac:dyDescent="0.25">
      <c r="A110" s="201"/>
      <c r="B110" s="209"/>
      <c r="C110" s="201"/>
      <c r="D110" s="201"/>
      <c r="E110" s="207"/>
      <c r="F110" s="206"/>
      <c r="G110" s="216"/>
      <c r="H110" s="46" t="s">
        <v>59</v>
      </c>
      <c r="I110" s="47">
        <v>32.479999999999997</v>
      </c>
      <c r="J110" s="48">
        <v>24</v>
      </c>
      <c r="K110" s="25" t="s">
        <v>34</v>
      </c>
    </row>
    <row r="111" spans="1:11" x14ac:dyDescent="0.25">
      <c r="A111" s="201"/>
      <c r="B111" s="209"/>
      <c r="C111" s="201"/>
      <c r="D111" s="201"/>
      <c r="E111" s="207"/>
      <c r="F111" s="206"/>
      <c r="G111" s="216"/>
      <c r="H111" s="46" t="s">
        <v>59</v>
      </c>
      <c r="I111" s="47">
        <v>21.658999999999999</v>
      </c>
      <c r="J111" s="48">
        <v>15</v>
      </c>
      <c r="K111" s="25" t="s">
        <v>34</v>
      </c>
    </row>
    <row r="112" spans="1:11" x14ac:dyDescent="0.25">
      <c r="A112" s="201"/>
      <c r="B112" s="209"/>
      <c r="C112" s="201"/>
      <c r="D112" s="201"/>
      <c r="E112" s="207"/>
      <c r="F112" s="206"/>
      <c r="G112" s="216"/>
      <c r="H112" s="46" t="s">
        <v>59</v>
      </c>
      <c r="I112" s="47">
        <v>3.7630999999999997</v>
      </c>
      <c r="J112" s="48">
        <v>72</v>
      </c>
      <c r="K112" s="25" t="s">
        <v>34</v>
      </c>
    </row>
    <row r="113" spans="1:11" x14ac:dyDescent="0.25">
      <c r="A113" s="201"/>
      <c r="B113" s="209"/>
      <c r="C113" s="201"/>
      <c r="D113" s="201"/>
      <c r="E113" s="207"/>
      <c r="F113" s="206"/>
      <c r="G113" s="216"/>
      <c r="H113" s="46" t="s">
        <v>45</v>
      </c>
      <c r="I113" s="47">
        <v>10.785600000000001</v>
      </c>
      <c r="J113" s="48">
        <v>4</v>
      </c>
      <c r="K113" s="25" t="s">
        <v>34</v>
      </c>
    </row>
    <row r="114" spans="1:11" x14ac:dyDescent="0.25">
      <c r="A114" s="201"/>
      <c r="B114" s="209"/>
      <c r="C114" s="201"/>
      <c r="D114" s="201"/>
      <c r="E114" s="207"/>
      <c r="F114" s="206"/>
      <c r="G114" s="216"/>
      <c r="H114" s="46" t="s">
        <v>45</v>
      </c>
      <c r="I114" s="47">
        <v>4.9279999999999999</v>
      </c>
      <c r="J114" s="48">
        <v>500</v>
      </c>
      <c r="K114" s="25" t="s">
        <v>34</v>
      </c>
    </row>
    <row r="115" spans="1:11" x14ac:dyDescent="0.25">
      <c r="A115" s="201"/>
      <c r="B115" s="209"/>
      <c r="C115" s="201"/>
      <c r="D115" s="201"/>
      <c r="E115" s="207"/>
      <c r="F115" s="206"/>
      <c r="G115" s="216"/>
      <c r="H115" s="46" t="s">
        <v>98</v>
      </c>
      <c r="I115" s="47">
        <v>4.5374999999999996</v>
      </c>
      <c r="J115" s="48">
        <v>190</v>
      </c>
      <c r="K115" s="25" t="s">
        <v>34</v>
      </c>
    </row>
    <row r="116" spans="1:11" x14ac:dyDescent="0.25">
      <c r="A116" s="201"/>
      <c r="B116" s="209"/>
      <c r="C116" s="201"/>
      <c r="D116" s="201"/>
      <c r="E116" s="207"/>
      <c r="F116" s="206"/>
      <c r="G116" s="216"/>
      <c r="H116" s="46" t="s">
        <v>99</v>
      </c>
      <c r="I116" s="62">
        <v>6.7799930000000002</v>
      </c>
      <c r="J116" s="61">
        <v>2</v>
      </c>
      <c r="K116" s="25" t="s">
        <v>34</v>
      </c>
    </row>
    <row r="117" spans="1:11" x14ac:dyDescent="0.25">
      <c r="A117" s="201"/>
      <c r="B117" s="209"/>
      <c r="C117" s="201"/>
      <c r="D117" s="201"/>
      <c r="E117" s="207"/>
      <c r="F117" s="206"/>
      <c r="G117" s="216"/>
      <c r="H117" s="46" t="s">
        <v>99</v>
      </c>
      <c r="I117" s="62">
        <v>2.6000480000000001</v>
      </c>
      <c r="J117" s="61">
        <v>1</v>
      </c>
      <c r="K117" s="25" t="s">
        <v>34</v>
      </c>
    </row>
    <row r="118" spans="1:11" x14ac:dyDescent="0.25">
      <c r="A118" s="201"/>
      <c r="B118" s="209"/>
      <c r="C118" s="201"/>
      <c r="D118" s="201"/>
      <c r="E118" s="207"/>
      <c r="F118" s="206"/>
      <c r="G118" s="216"/>
      <c r="H118" s="46" t="s">
        <v>100</v>
      </c>
      <c r="I118" s="62">
        <v>3.63</v>
      </c>
      <c r="J118" s="61">
        <v>68</v>
      </c>
      <c r="K118" s="25" t="s">
        <v>34</v>
      </c>
    </row>
    <row r="119" spans="1:11" x14ac:dyDescent="0.25">
      <c r="A119" s="201"/>
      <c r="B119" s="209"/>
      <c r="C119" s="201"/>
      <c r="D119" s="201"/>
      <c r="E119" s="207"/>
      <c r="F119" s="206"/>
      <c r="G119" s="216"/>
      <c r="H119" s="46" t="s">
        <v>100</v>
      </c>
      <c r="I119" s="62">
        <v>1.331</v>
      </c>
      <c r="J119" s="61">
        <v>4</v>
      </c>
      <c r="K119" s="25" t="s">
        <v>34</v>
      </c>
    </row>
    <row r="120" spans="1:11" x14ac:dyDescent="0.25">
      <c r="A120" s="201"/>
      <c r="B120" s="209"/>
      <c r="C120" s="201"/>
      <c r="D120" s="201"/>
      <c r="E120" s="207"/>
      <c r="F120" s="206"/>
      <c r="G120" s="216"/>
      <c r="H120" s="46" t="s">
        <v>101</v>
      </c>
      <c r="I120" s="62">
        <v>8.9711999999999996</v>
      </c>
      <c r="J120" s="61">
        <v>8</v>
      </c>
      <c r="K120" s="25" t="s">
        <v>34</v>
      </c>
    </row>
    <row r="121" spans="1:11" x14ac:dyDescent="0.25">
      <c r="A121" s="201"/>
      <c r="B121" s="209"/>
      <c r="C121" s="201"/>
      <c r="D121" s="201"/>
      <c r="E121" s="207"/>
      <c r="F121" s="206"/>
      <c r="G121" s="216"/>
      <c r="H121" s="46" t="s">
        <v>101</v>
      </c>
      <c r="I121" s="62">
        <v>1.792</v>
      </c>
      <c r="J121" s="61">
        <v>131</v>
      </c>
      <c r="K121" s="25" t="s">
        <v>34</v>
      </c>
    </row>
    <row r="122" spans="1:11" x14ac:dyDescent="0.25">
      <c r="A122" s="201"/>
      <c r="B122" s="209"/>
      <c r="C122" s="201"/>
      <c r="D122" s="201"/>
      <c r="E122" s="207"/>
      <c r="F122" s="206"/>
      <c r="G122" s="216"/>
      <c r="H122" s="46" t="s">
        <v>102</v>
      </c>
      <c r="I122" s="62">
        <v>0.30249999999999999</v>
      </c>
      <c r="J122" s="61">
        <v>720</v>
      </c>
      <c r="K122" s="25" t="s">
        <v>34</v>
      </c>
    </row>
    <row r="123" spans="1:11" x14ac:dyDescent="0.25">
      <c r="A123" s="201"/>
      <c r="B123" s="209"/>
      <c r="C123" s="201"/>
      <c r="D123" s="201"/>
      <c r="E123" s="207"/>
      <c r="F123" s="206"/>
      <c r="G123" s="216"/>
      <c r="H123" s="46" t="s">
        <v>103</v>
      </c>
      <c r="I123" s="62">
        <v>9.9946000000000002</v>
      </c>
      <c r="J123" s="61">
        <v>34</v>
      </c>
      <c r="K123" s="25" t="s">
        <v>34</v>
      </c>
    </row>
    <row r="124" spans="1:11" ht="26.4" x14ac:dyDescent="0.25">
      <c r="A124" s="201"/>
      <c r="B124" s="209"/>
      <c r="C124" s="201"/>
      <c r="D124" s="201"/>
      <c r="E124" s="207"/>
      <c r="F124" s="206"/>
      <c r="G124" s="216"/>
      <c r="H124" s="46" t="s">
        <v>104</v>
      </c>
      <c r="I124" s="62">
        <v>106.48</v>
      </c>
      <c r="J124" s="61">
        <v>1</v>
      </c>
      <c r="K124" s="25" t="s">
        <v>34</v>
      </c>
    </row>
    <row r="125" spans="1:11" ht="26.4" x14ac:dyDescent="0.25">
      <c r="A125" s="201"/>
      <c r="B125" s="209"/>
      <c r="C125" s="201"/>
      <c r="D125" s="201"/>
      <c r="E125" s="207"/>
      <c r="F125" s="206"/>
      <c r="G125" s="216"/>
      <c r="H125" s="46" t="s">
        <v>104</v>
      </c>
      <c r="I125" s="62">
        <v>2069.1</v>
      </c>
      <c r="J125" s="61">
        <v>1</v>
      </c>
      <c r="K125" s="25" t="s">
        <v>34</v>
      </c>
    </row>
    <row r="126" spans="1:11" x14ac:dyDescent="0.25">
      <c r="A126" s="201"/>
      <c r="B126" s="209"/>
      <c r="C126" s="201"/>
      <c r="D126" s="201"/>
      <c r="E126" s="207"/>
      <c r="F126" s="206"/>
      <c r="G126" s="216"/>
      <c r="H126" s="46" t="s">
        <v>39</v>
      </c>
      <c r="I126" s="62">
        <v>1.4641</v>
      </c>
      <c r="J126" s="61">
        <v>91</v>
      </c>
      <c r="K126" s="25" t="s">
        <v>34</v>
      </c>
    </row>
    <row r="127" spans="1:11" x14ac:dyDescent="0.25">
      <c r="A127" s="201"/>
      <c r="B127" s="209"/>
      <c r="C127" s="201"/>
      <c r="D127" s="201"/>
      <c r="E127" s="207"/>
      <c r="F127" s="206"/>
      <c r="G127" s="216"/>
      <c r="H127" s="46" t="s">
        <v>39</v>
      </c>
      <c r="I127" s="62">
        <v>2.8435000000000001</v>
      </c>
      <c r="J127" s="61">
        <v>25</v>
      </c>
      <c r="K127" s="25" t="s">
        <v>34</v>
      </c>
    </row>
    <row r="128" spans="1:11" x14ac:dyDescent="0.25">
      <c r="A128" s="201"/>
      <c r="B128" s="209"/>
      <c r="C128" s="201"/>
      <c r="D128" s="201"/>
      <c r="E128" s="207"/>
      <c r="F128" s="206"/>
      <c r="G128" s="216"/>
      <c r="H128" s="46" t="s">
        <v>105</v>
      </c>
      <c r="I128" s="62">
        <v>5.0799430000000001</v>
      </c>
      <c r="J128" s="61">
        <v>104</v>
      </c>
      <c r="K128" s="25" t="s">
        <v>34</v>
      </c>
    </row>
    <row r="129" spans="1:11" x14ac:dyDescent="0.25">
      <c r="A129" s="201"/>
      <c r="B129" s="209"/>
      <c r="C129" s="201"/>
      <c r="D129" s="201"/>
      <c r="E129" s="207"/>
      <c r="F129" s="206"/>
      <c r="G129" s="216"/>
      <c r="H129" s="46" t="s">
        <v>106</v>
      </c>
      <c r="I129" s="62">
        <v>48.4</v>
      </c>
      <c r="J129" s="61">
        <v>0.61</v>
      </c>
      <c r="K129" s="25" t="s">
        <v>34</v>
      </c>
    </row>
    <row r="130" spans="1:11" x14ac:dyDescent="0.25">
      <c r="A130" s="201"/>
      <c r="B130" s="209"/>
      <c r="C130" s="201"/>
      <c r="D130" s="201"/>
      <c r="E130" s="207"/>
      <c r="F130" s="206"/>
      <c r="G130" s="216"/>
      <c r="H130" s="46" t="s">
        <v>106</v>
      </c>
      <c r="I130" s="62">
        <v>21.78</v>
      </c>
      <c r="J130" s="61">
        <v>3</v>
      </c>
      <c r="K130" s="25" t="s">
        <v>34</v>
      </c>
    </row>
    <row r="131" spans="1:11" x14ac:dyDescent="0.25">
      <c r="A131" s="201"/>
      <c r="B131" s="209"/>
      <c r="C131" s="201"/>
      <c r="D131" s="201"/>
      <c r="E131" s="207"/>
      <c r="F131" s="206"/>
      <c r="G131" s="216"/>
      <c r="H131" s="46" t="s">
        <v>39</v>
      </c>
      <c r="I131" s="62">
        <v>5.3899663769490003</v>
      </c>
      <c r="J131" s="61">
        <v>80</v>
      </c>
      <c r="K131" s="25" t="s">
        <v>34</v>
      </c>
    </row>
    <row r="132" spans="1:11" x14ac:dyDescent="0.25">
      <c r="A132" s="201"/>
      <c r="B132" s="209"/>
      <c r="C132" s="201"/>
      <c r="D132" s="201"/>
      <c r="E132" s="207"/>
      <c r="F132" s="206"/>
      <c r="G132" s="216"/>
      <c r="H132" s="46" t="s">
        <v>39</v>
      </c>
      <c r="I132" s="62">
        <v>6.0200055211450003</v>
      </c>
      <c r="J132" s="61">
        <v>36</v>
      </c>
      <c r="K132" s="25" t="s">
        <v>34</v>
      </c>
    </row>
    <row r="133" spans="1:11" x14ac:dyDescent="0.25">
      <c r="A133" s="201"/>
      <c r="B133" s="209"/>
      <c r="C133" s="201"/>
      <c r="D133" s="201"/>
      <c r="E133" s="207"/>
      <c r="F133" s="206"/>
      <c r="G133" s="216"/>
      <c r="H133" s="46" t="s">
        <v>39</v>
      </c>
      <c r="I133" s="62">
        <v>5.3899663769490003</v>
      </c>
      <c r="J133" s="61">
        <v>35</v>
      </c>
      <c r="K133" s="25" t="s">
        <v>34</v>
      </c>
    </row>
    <row r="134" spans="1:11" x14ac:dyDescent="0.25">
      <c r="A134" s="201"/>
      <c r="B134" s="209"/>
      <c r="C134" s="201"/>
      <c r="D134" s="201"/>
      <c r="E134" s="207"/>
      <c r="F134" s="206"/>
      <c r="G134" s="216"/>
      <c r="H134" s="46" t="s">
        <v>39</v>
      </c>
      <c r="I134" s="62">
        <v>6.0200055211450003</v>
      </c>
      <c r="J134" s="61">
        <v>8</v>
      </c>
      <c r="K134" s="25" t="s">
        <v>34</v>
      </c>
    </row>
    <row r="135" spans="1:11" x14ac:dyDescent="0.25">
      <c r="A135" s="201"/>
      <c r="B135" s="209"/>
      <c r="C135" s="201"/>
      <c r="D135" s="201"/>
      <c r="E135" s="207"/>
      <c r="F135" s="206"/>
      <c r="G135" s="216"/>
      <c r="H135" s="46" t="s">
        <v>39</v>
      </c>
      <c r="I135" s="62">
        <v>5.3899663769490003</v>
      </c>
      <c r="J135" s="61">
        <v>47</v>
      </c>
      <c r="K135" s="25" t="s">
        <v>34</v>
      </c>
    </row>
    <row r="136" spans="1:11" x14ac:dyDescent="0.25">
      <c r="A136" s="201"/>
      <c r="B136" s="209"/>
      <c r="C136" s="201"/>
      <c r="D136" s="201"/>
      <c r="E136" s="207"/>
      <c r="F136" s="206"/>
      <c r="G136" s="216"/>
      <c r="H136" s="46" t="s">
        <v>39</v>
      </c>
      <c r="I136" s="62">
        <v>6.0200055211450003</v>
      </c>
      <c r="J136" s="61">
        <v>40</v>
      </c>
      <c r="K136" s="25" t="s">
        <v>34</v>
      </c>
    </row>
    <row r="137" spans="1:11" x14ac:dyDescent="0.25">
      <c r="A137" s="201"/>
      <c r="B137" s="209"/>
      <c r="C137" s="201"/>
      <c r="D137" s="201"/>
      <c r="E137" s="207"/>
      <c r="F137" s="206"/>
      <c r="G137" s="216"/>
      <c r="H137" s="46" t="s">
        <v>39</v>
      </c>
      <c r="I137" s="47">
        <v>5.3899660000000003</v>
      </c>
      <c r="J137" s="48">
        <v>41</v>
      </c>
      <c r="K137" s="25" t="s">
        <v>34</v>
      </c>
    </row>
    <row r="138" spans="1:11" x14ac:dyDescent="0.25">
      <c r="A138" s="201"/>
      <c r="B138" s="209"/>
      <c r="C138" s="201"/>
      <c r="D138" s="201"/>
      <c r="E138" s="207"/>
      <c r="F138" s="206"/>
      <c r="G138" s="216"/>
      <c r="H138" s="46" t="s">
        <v>39</v>
      </c>
      <c r="I138" s="47">
        <v>6.0200060000000004</v>
      </c>
      <c r="J138" s="48">
        <v>13</v>
      </c>
      <c r="K138" s="25" t="s">
        <v>34</v>
      </c>
    </row>
    <row r="139" spans="1:11" x14ac:dyDescent="0.25">
      <c r="A139" s="201"/>
      <c r="B139" s="209"/>
      <c r="C139" s="201"/>
      <c r="D139" s="201"/>
      <c r="E139" s="207"/>
      <c r="F139" s="206"/>
      <c r="G139" s="216"/>
      <c r="H139" s="46" t="s">
        <v>39</v>
      </c>
      <c r="I139" s="62">
        <v>6.6900060000000003</v>
      </c>
      <c r="J139" s="61">
        <v>1</v>
      </c>
      <c r="K139" s="25" t="s">
        <v>34</v>
      </c>
    </row>
    <row r="140" spans="1:11" x14ac:dyDescent="0.25">
      <c r="A140" s="201"/>
      <c r="B140" s="209"/>
      <c r="C140" s="201"/>
      <c r="D140" s="201"/>
      <c r="E140" s="207"/>
      <c r="F140" s="206"/>
      <c r="G140" s="216"/>
      <c r="H140" s="46" t="s">
        <v>45</v>
      </c>
      <c r="I140" s="62">
        <v>4.9279999999999999</v>
      </c>
      <c r="J140" s="61">
        <v>1000</v>
      </c>
      <c r="K140" s="25" t="s">
        <v>34</v>
      </c>
    </row>
    <row r="141" spans="1:11" x14ac:dyDescent="0.25">
      <c r="A141" s="201"/>
      <c r="B141" s="209"/>
      <c r="C141" s="201"/>
      <c r="D141" s="201"/>
      <c r="E141" s="207"/>
      <c r="F141" s="206"/>
      <c r="G141" s="216"/>
      <c r="H141" s="46" t="s">
        <v>35</v>
      </c>
      <c r="I141" s="62">
        <v>3.1459999999999999</v>
      </c>
      <c r="J141" s="61">
        <v>1370</v>
      </c>
      <c r="K141" s="25" t="s">
        <v>34</v>
      </c>
    </row>
    <row r="142" spans="1:11" x14ac:dyDescent="0.25">
      <c r="A142" s="201"/>
      <c r="B142" s="209"/>
      <c r="C142" s="201"/>
      <c r="D142" s="201"/>
      <c r="E142" s="207"/>
      <c r="F142" s="206"/>
      <c r="G142" s="216"/>
      <c r="H142" s="46" t="s">
        <v>263</v>
      </c>
      <c r="I142" s="94">
        <v>15149.2</v>
      </c>
      <c r="J142" s="94">
        <v>1</v>
      </c>
      <c r="K142" s="94" t="s">
        <v>34</v>
      </c>
    </row>
    <row r="143" spans="1:11" x14ac:dyDescent="0.25">
      <c r="A143" s="201"/>
      <c r="B143" s="209"/>
      <c r="C143" s="201"/>
      <c r="D143" s="201"/>
      <c r="E143" s="207"/>
      <c r="F143" s="206"/>
      <c r="G143" s="216"/>
      <c r="H143" s="46" t="s">
        <v>264</v>
      </c>
      <c r="I143" s="94">
        <v>2286.9</v>
      </c>
      <c r="J143" s="94">
        <v>1</v>
      </c>
      <c r="K143" s="94" t="s">
        <v>34</v>
      </c>
    </row>
    <row r="144" spans="1:11" x14ac:dyDescent="0.25">
      <c r="A144" s="73"/>
      <c r="B144" s="73"/>
      <c r="C144" s="73"/>
      <c r="D144" s="73"/>
      <c r="E144" s="73"/>
      <c r="F144" s="74"/>
      <c r="G144" s="74"/>
      <c r="H144" s="73"/>
      <c r="I144" s="73"/>
      <c r="J144" s="75"/>
      <c r="K144" s="73"/>
    </row>
    <row r="145" spans="1:11" x14ac:dyDescent="0.25">
      <c r="A145" s="73"/>
      <c r="B145" s="73"/>
      <c r="C145" s="73"/>
      <c r="D145" s="73"/>
      <c r="E145" s="73"/>
      <c r="F145" s="73"/>
      <c r="G145" s="73"/>
      <c r="H145" s="73"/>
      <c r="I145" s="73"/>
      <c r="J145" s="75"/>
      <c r="K145" s="73"/>
    </row>
    <row r="146" spans="1:11" x14ac:dyDescent="0.25">
      <c r="A146" s="73"/>
      <c r="B146" s="73"/>
      <c r="C146" s="73"/>
      <c r="D146" s="73"/>
      <c r="E146" s="73"/>
      <c r="F146" s="73"/>
      <c r="G146" s="73"/>
      <c r="H146" s="73"/>
      <c r="I146" s="73"/>
      <c r="J146" s="75"/>
      <c r="K146" s="73"/>
    </row>
    <row r="147" spans="1:11" x14ac:dyDescent="0.25">
      <c r="A147" s="73"/>
      <c r="B147" s="73"/>
      <c r="C147" s="73"/>
      <c r="D147" s="73"/>
      <c r="E147" s="73"/>
      <c r="F147" s="73"/>
      <c r="G147" s="73"/>
      <c r="H147" s="73"/>
      <c r="I147" s="73"/>
      <c r="J147" s="75"/>
      <c r="K147" s="73"/>
    </row>
    <row r="148" spans="1:11" x14ac:dyDescent="0.25">
      <c r="A148" s="73"/>
      <c r="B148" s="73"/>
      <c r="C148" s="73"/>
      <c r="D148" s="73"/>
      <c r="E148" s="73"/>
      <c r="F148" s="73"/>
      <c r="G148" s="73"/>
      <c r="H148" s="73"/>
      <c r="I148" s="73"/>
      <c r="J148" s="75"/>
      <c r="K148" s="73"/>
    </row>
    <row r="149" spans="1:11" x14ac:dyDescent="0.25">
      <c r="A149" s="73"/>
      <c r="B149" s="73"/>
      <c r="C149" s="73"/>
      <c r="D149" s="73"/>
      <c r="E149" s="73"/>
      <c r="F149" s="73"/>
      <c r="G149" s="73"/>
      <c r="H149" s="73"/>
      <c r="I149" s="73"/>
      <c r="J149" s="75"/>
      <c r="K149" s="73"/>
    </row>
    <row r="150" spans="1:11" x14ac:dyDescent="0.25">
      <c r="A150" s="73"/>
      <c r="B150" s="73"/>
      <c r="C150" s="73"/>
      <c r="D150" s="73"/>
      <c r="E150" s="73"/>
      <c r="F150" s="73"/>
      <c r="G150" s="73"/>
      <c r="H150" s="73"/>
      <c r="I150" s="73"/>
      <c r="J150" s="75"/>
      <c r="K150" s="73"/>
    </row>
    <row r="151" spans="1:11" x14ac:dyDescent="0.25">
      <c r="A151" s="73"/>
      <c r="B151" s="73"/>
      <c r="C151" s="73"/>
      <c r="D151" s="73"/>
      <c r="E151" s="73"/>
      <c r="F151" s="73"/>
      <c r="G151" s="73"/>
      <c r="H151" s="73"/>
      <c r="I151" s="73"/>
      <c r="J151" s="75"/>
      <c r="K151" s="73"/>
    </row>
    <row r="152" spans="1:11" x14ac:dyDescent="0.25">
      <c r="A152" s="73"/>
      <c r="B152" s="73"/>
      <c r="C152" s="73"/>
      <c r="D152" s="73"/>
      <c r="E152" s="73"/>
      <c r="F152" s="73"/>
      <c r="G152" s="73"/>
      <c r="H152" s="73"/>
      <c r="I152" s="73"/>
      <c r="J152" s="75"/>
      <c r="K152" s="73"/>
    </row>
  </sheetData>
  <mergeCells count="29">
    <mergeCell ref="A1:K1"/>
    <mergeCell ref="A5:K5"/>
    <mergeCell ref="A6:A17"/>
    <mergeCell ref="G6:G17"/>
    <mergeCell ref="A33:A43"/>
    <mergeCell ref="G19:G25"/>
    <mergeCell ref="E6:E55"/>
    <mergeCell ref="F6:F55"/>
    <mergeCell ref="G26:G32"/>
    <mergeCell ref="A44:A46"/>
    <mergeCell ref="G44:G46"/>
    <mergeCell ref="A50:A54"/>
    <mergeCell ref="G50:G54"/>
    <mergeCell ref="A19:A25"/>
    <mergeCell ref="A26:A32"/>
    <mergeCell ref="C6:C55"/>
    <mergeCell ref="A2:K2"/>
    <mergeCell ref="D6:D55"/>
    <mergeCell ref="G33:G43"/>
    <mergeCell ref="A56:A143"/>
    <mergeCell ref="G56:G143"/>
    <mergeCell ref="F56:F143"/>
    <mergeCell ref="E56:E143"/>
    <mergeCell ref="D56:D143"/>
    <mergeCell ref="C56:C143"/>
    <mergeCell ref="B56:B143"/>
    <mergeCell ref="A47:A48"/>
    <mergeCell ref="G47:G48"/>
    <mergeCell ref="B6:B55"/>
  </mergeCells>
  <hyperlinks>
    <hyperlink ref="E56" r:id="rId1" xr:uid="{9235D552-A826-4FC7-AB29-1B5E6433F100}"/>
    <hyperlink ref="E6" r:id="rId2" xr:uid="{AE5B1EE4-44BD-44D4-8B90-DA8BAC1CAA0F}"/>
  </hyperlinks>
  <pageMargins left="0.7" right="0.7" top="0.75" bottom="0.75" header="0.3" footer="0.3"/>
  <pageSetup paperSize="9"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B02B-C703-4799-BA31-7DAB00A6D0E7}">
  <dimension ref="A1:K79"/>
  <sheetViews>
    <sheetView workbookViewId="0">
      <selection activeCell="E3" sqref="E3"/>
    </sheetView>
  </sheetViews>
  <sheetFormatPr defaultColWidth="8.6640625" defaultRowHeight="13.8" x14ac:dyDescent="0.3"/>
  <cols>
    <col min="1" max="1" width="53.88671875" style="12" customWidth="1"/>
    <col min="2" max="2" width="11.88671875" style="12" bestFit="1" customWidth="1"/>
    <col min="3" max="3" width="7.5546875" style="12" bestFit="1" customWidth="1"/>
    <col min="4" max="4" width="28.88671875" style="12" customWidth="1"/>
    <col min="5" max="5" width="32.33203125" style="12" customWidth="1"/>
    <col min="6" max="6" width="13.33203125" style="12" customWidth="1"/>
    <col min="7" max="7" width="13.5546875" style="12" customWidth="1"/>
    <col min="8" max="8" width="25.6640625" style="12" customWidth="1"/>
    <col min="9" max="9" width="26" style="11" customWidth="1"/>
    <col min="10" max="10" width="16.88671875" style="11" customWidth="1"/>
    <col min="11" max="11" width="31" style="12" customWidth="1"/>
    <col min="12" max="16384" width="8.6640625" style="12"/>
  </cols>
  <sheetData>
    <row r="1" spans="1:11" ht="15" customHeight="1" x14ac:dyDescent="0.3">
      <c r="A1" s="205" t="s">
        <v>415</v>
      </c>
      <c r="B1" s="205"/>
      <c r="C1" s="205"/>
      <c r="D1" s="205"/>
      <c r="E1" s="205"/>
      <c r="F1" s="205"/>
      <c r="G1" s="205"/>
      <c r="H1" s="205"/>
      <c r="I1" s="205"/>
      <c r="J1" s="205"/>
      <c r="K1" s="205"/>
    </row>
    <row r="2" spans="1:11" ht="14.4" customHeight="1" x14ac:dyDescent="0.3">
      <c r="A2" s="231" t="s">
        <v>419</v>
      </c>
      <c r="B2" s="231"/>
      <c r="C2" s="231"/>
      <c r="D2" s="231"/>
      <c r="E2" s="231"/>
      <c r="F2" s="231"/>
      <c r="G2" s="231"/>
      <c r="H2" s="231"/>
      <c r="I2" s="231"/>
      <c r="J2" s="231"/>
      <c r="K2" s="231"/>
    </row>
    <row r="3" spans="1:11" x14ac:dyDescent="0.3">
      <c r="A3" s="41"/>
      <c r="B3" s="40"/>
      <c r="C3" s="40"/>
      <c r="D3" s="40"/>
      <c r="E3" s="40"/>
      <c r="F3" s="40"/>
      <c r="G3" s="40"/>
      <c r="H3" s="40"/>
      <c r="I3" s="39"/>
      <c r="J3" s="39"/>
      <c r="K3" s="40"/>
    </row>
    <row r="4" spans="1:11" ht="55.2" x14ac:dyDescent="0.3">
      <c r="A4" s="19" t="s">
        <v>13</v>
      </c>
      <c r="B4" s="20" t="s">
        <v>7</v>
      </c>
      <c r="C4" s="20" t="s">
        <v>5</v>
      </c>
      <c r="D4" s="20" t="s">
        <v>6</v>
      </c>
      <c r="E4" s="20" t="s">
        <v>8</v>
      </c>
      <c r="F4" s="27" t="s">
        <v>0</v>
      </c>
      <c r="G4" s="27" t="s">
        <v>372</v>
      </c>
      <c r="H4" s="28" t="s">
        <v>1</v>
      </c>
      <c r="I4" s="29" t="s">
        <v>3</v>
      </c>
      <c r="J4" s="29" t="s">
        <v>2</v>
      </c>
      <c r="K4" s="29" t="s">
        <v>4</v>
      </c>
    </row>
    <row r="5" spans="1:11" ht="15" customHeight="1" x14ac:dyDescent="0.3">
      <c r="A5" s="163" t="s">
        <v>418</v>
      </c>
      <c r="B5" s="232"/>
      <c r="C5" s="84"/>
      <c r="D5" s="84"/>
      <c r="E5" s="84"/>
      <c r="F5" s="84"/>
      <c r="G5" s="84"/>
      <c r="H5" s="84"/>
      <c r="I5" s="85"/>
      <c r="J5" s="85"/>
      <c r="K5" s="86"/>
    </row>
    <row r="6" spans="1:11" s="43" customFormat="1" ht="79.2" x14ac:dyDescent="0.3">
      <c r="A6" s="34" t="s">
        <v>140</v>
      </c>
      <c r="B6" s="217" t="s">
        <v>141</v>
      </c>
      <c r="C6" s="220" t="s">
        <v>142</v>
      </c>
      <c r="D6" s="210" t="s">
        <v>25</v>
      </c>
      <c r="E6" s="194" t="s">
        <v>143</v>
      </c>
      <c r="F6" s="17">
        <v>76230</v>
      </c>
      <c r="G6" s="17">
        <v>75840</v>
      </c>
      <c r="H6" s="34" t="s">
        <v>144</v>
      </c>
      <c r="I6" s="35">
        <f>13068</f>
        <v>13068</v>
      </c>
      <c r="J6" s="35">
        <v>6</v>
      </c>
      <c r="K6" s="36" t="s">
        <v>145</v>
      </c>
    </row>
    <row r="7" spans="1:11" s="43" customFormat="1" ht="62.25" customHeight="1" x14ac:dyDescent="0.3">
      <c r="A7" s="34" t="s">
        <v>146</v>
      </c>
      <c r="B7" s="218"/>
      <c r="C7" s="221"/>
      <c r="D7" s="211"/>
      <c r="E7" s="226"/>
      <c r="F7" s="17">
        <v>314960</v>
      </c>
      <c r="G7" s="17">
        <v>314408</v>
      </c>
      <c r="H7" s="34" t="s">
        <v>147</v>
      </c>
      <c r="I7" s="35" t="s">
        <v>148</v>
      </c>
      <c r="J7" s="35">
        <v>19102</v>
      </c>
      <c r="K7" s="36" t="s">
        <v>149</v>
      </c>
    </row>
    <row r="8" spans="1:11" s="43" customFormat="1" ht="52.8" x14ac:dyDescent="0.3">
      <c r="A8" s="34" t="s">
        <v>150</v>
      </c>
      <c r="B8" s="219"/>
      <c r="C8" s="222"/>
      <c r="D8" s="212"/>
      <c r="E8" s="227"/>
      <c r="F8" s="17">
        <v>175000</v>
      </c>
      <c r="G8" s="17">
        <v>168000</v>
      </c>
      <c r="H8" s="34" t="s">
        <v>151</v>
      </c>
      <c r="I8" s="35" t="s">
        <v>152</v>
      </c>
      <c r="J8" s="35" t="s">
        <v>153</v>
      </c>
      <c r="K8" s="36" t="s">
        <v>154</v>
      </c>
    </row>
    <row r="9" spans="1:11" s="43" customFormat="1" ht="75" customHeight="1" x14ac:dyDescent="0.3">
      <c r="A9" s="34" t="s">
        <v>155</v>
      </c>
      <c r="B9" s="217" t="s">
        <v>156</v>
      </c>
      <c r="C9" s="220" t="s">
        <v>157</v>
      </c>
      <c r="D9" s="210" t="s">
        <v>25</v>
      </c>
      <c r="E9" s="194" t="s">
        <v>158</v>
      </c>
      <c r="F9" s="17">
        <v>659342</v>
      </c>
      <c r="G9" s="17">
        <v>643888</v>
      </c>
      <c r="H9" s="34" t="s">
        <v>159</v>
      </c>
      <c r="I9" s="35">
        <v>659342</v>
      </c>
      <c r="J9" s="35">
        <v>1</v>
      </c>
      <c r="K9" s="36" t="s">
        <v>160</v>
      </c>
    </row>
    <row r="10" spans="1:11" s="43" customFormat="1" ht="75" customHeight="1" x14ac:dyDescent="0.3">
      <c r="A10" s="34" t="s">
        <v>161</v>
      </c>
      <c r="B10" s="219"/>
      <c r="C10" s="222"/>
      <c r="D10" s="212"/>
      <c r="E10" s="227"/>
      <c r="F10" s="17">
        <v>664221</v>
      </c>
      <c r="G10" s="17">
        <v>664221</v>
      </c>
      <c r="H10" s="34" t="s">
        <v>159</v>
      </c>
      <c r="I10" s="35" t="s">
        <v>89</v>
      </c>
      <c r="J10" s="35"/>
      <c r="K10" s="36" t="s">
        <v>360</v>
      </c>
    </row>
    <row r="11" spans="1:11" s="43" customFormat="1" ht="75" customHeight="1" x14ac:dyDescent="0.3">
      <c r="A11" s="34" t="s">
        <v>163</v>
      </c>
      <c r="B11" s="217" t="s">
        <v>164</v>
      </c>
      <c r="C11" s="220" t="s">
        <v>93</v>
      </c>
      <c r="D11" s="210" t="s">
        <v>162</v>
      </c>
      <c r="E11" s="194" t="s">
        <v>165</v>
      </c>
      <c r="F11" s="17">
        <f>40228+219</f>
        <v>40447</v>
      </c>
      <c r="G11" s="17">
        <v>40447</v>
      </c>
      <c r="H11" s="34" t="s">
        <v>166</v>
      </c>
      <c r="I11" s="35" t="s">
        <v>89</v>
      </c>
      <c r="J11" s="35"/>
      <c r="K11" s="36" t="s">
        <v>167</v>
      </c>
    </row>
    <row r="12" spans="1:11" s="43" customFormat="1" ht="75" customHeight="1" x14ac:dyDescent="0.3">
      <c r="A12" s="34" t="s">
        <v>168</v>
      </c>
      <c r="B12" s="203"/>
      <c r="C12" s="221"/>
      <c r="D12" s="233"/>
      <c r="E12" s="226"/>
      <c r="F12" s="17">
        <v>17137</v>
      </c>
      <c r="G12" s="17">
        <v>17032</v>
      </c>
      <c r="H12" s="34" t="s">
        <v>166</v>
      </c>
      <c r="I12" s="35" t="s">
        <v>89</v>
      </c>
      <c r="J12" s="35"/>
      <c r="K12" s="36" t="s">
        <v>167</v>
      </c>
    </row>
    <row r="13" spans="1:11" s="43" customFormat="1" ht="75" customHeight="1" x14ac:dyDescent="0.3">
      <c r="A13" s="34" t="s">
        <v>169</v>
      </c>
      <c r="B13" s="203"/>
      <c r="C13" s="221"/>
      <c r="D13" s="233"/>
      <c r="E13" s="226"/>
      <c r="F13" s="17">
        <v>2771</v>
      </c>
      <c r="G13" s="17">
        <v>2771</v>
      </c>
      <c r="H13" s="34" t="s">
        <v>139</v>
      </c>
      <c r="I13" s="35" t="s">
        <v>89</v>
      </c>
      <c r="J13" s="35"/>
      <c r="K13" s="36" t="s">
        <v>167</v>
      </c>
    </row>
    <row r="14" spans="1:11" s="43" customFormat="1" ht="75" customHeight="1" x14ac:dyDescent="0.3">
      <c r="A14" s="34" t="s">
        <v>170</v>
      </c>
      <c r="B14" s="203"/>
      <c r="C14" s="221"/>
      <c r="D14" s="233"/>
      <c r="E14" s="226"/>
      <c r="F14" s="17">
        <v>36050</v>
      </c>
      <c r="G14" s="17">
        <v>36050</v>
      </c>
      <c r="H14" s="34" t="s">
        <v>171</v>
      </c>
      <c r="I14" s="35" t="s">
        <v>89</v>
      </c>
      <c r="J14" s="35"/>
      <c r="K14" s="36" t="s">
        <v>167</v>
      </c>
    </row>
    <row r="15" spans="1:11" s="43" customFormat="1" ht="78.75" customHeight="1" x14ac:dyDescent="0.3">
      <c r="A15" s="34" t="s">
        <v>172</v>
      </c>
      <c r="B15" s="203"/>
      <c r="C15" s="221"/>
      <c r="D15" s="233"/>
      <c r="E15" s="226"/>
      <c r="F15" s="17">
        <v>3305</v>
      </c>
      <c r="G15" s="17">
        <v>3305</v>
      </c>
      <c r="H15" s="34" t="s">
        <v>173</v>
      </c>
      <c r="I15" s="34" t="s">
        <v>174</v>
      </c>
      <c r="J15" s="35" t="s">
        <v>89</v>
      </c>
      <c r="K15" s="34" t="s">
        <v>167</v>
      </c>
    </row>
    <row r="16" spans="1:11" s="43" customFormat="1" ht="78.75" customHeight="1" x14ac:dyDescent="0.3">
      <c r="A16" s="34" t="s">
        <v>175</v>
      </c>
      <c r="B16" s="203"/>
      <c r="C16" s="221"/>
      <c r="D16" s="233"/>
      <c r="E16" s="226"/>
      <c r="F16" s="17">
        <v>15550</v>
      </c>
      <c r="G16" s="17">
        <v>15550</v>
      </c>
      <c r="H16" s="34" t="s">
        <v>171</v>
      </c>
      <c r="I16" s="35" t="s">
        <v>89</v>
      </c>
      <c r="J16" s="35"/>
      <c r="K16" s="36" t="s">
        <v>167</v>
      </c>
    </row>
    <row r="17" spans="1:11" s="43" customFormat="1" ht="94.5" customHeight="1" x14ac:dyDescent="0.3">
      <c r="A17" s="34" t="s">
        <v>176</v>
      </c>
      <c r="B17" s="203"/>
      <c r="C17" s="221"/>
      <c r="D17" s="233"/>
      <c r="E17" s="226"/>
      <c r="F17" s="17">
        <f>8369+92119+16084+14838+169</f>
        <v>131579</v>
      </c>
      <c r="G17" s="17">
        <v>131578</v>
      </c>
      <c r="H17" s="34" t="s">
        <v>130</v>
      </c>
      <c r="I17" s="35" t="s">
        <v>177</v>
      </c>
      <c r="J17" s="35"/>
      <c r="K17" s="36" t="s">
        <v>167</v>
      </c>
    </row>
    <row r="18" spans="1:11" s="43" customFormat="1" ht="94.5" customHeight="1" x14ac:dyDescent="0.3">
      <c r="A18" s="34" t="s">
        <v>178</v>
      </c>
      <c r="B18" s="203"/>
      <c r="C18" s="221"/>
      <c r="D18" s="233"/>
      <c r="E18" s="226"/>
      <c r="F18" s="17">
        <f>63451+1533+3437+3259</f>
        <v>71680</v>
      </c>
      <c r="G18" s="17">
        <v>71680</v>
      </c>
      <c r="H18" s="34" t="s">
        <v>179</v>
      </c>
      <c r="I18" s="35" t="s">
        <v>177</v>
      </c>
      <c r="J18" s="35"/>
      <c r="K18" s="36" t="s">
        <v>167</v>
      </c>
    </row>
    <row r="19" spans="1:11" s="43" customFormat="1" ht="94.5" customHeight="1" x14ac:dyDescent="0.3">
      <c r="A19" s="34" t="s">
        <v>180</v>
      </c>
      <c r="B19" s="203"/>
      <c r="C19" s="221"/>
      <c r="D19" s="233"/>
      <c r="E19" s="226"/>
      <c r="F19" s="17">
        <f>336303+5413</f>
        <v>341716</v>
      </c>
      <c r="G19" s="17">
        <v>341715</v>
      </c>
      <c r="H19" s="34" t="s">
        <v>181</v>
      </c>
      <c r="I19" s="35" t="s">
        <v>177</v>
      </c>
      <c r="J19" s="35"/>
      <c r="K19" s="36" t="s">
        <v>167</v>
      </c>
    </row>
    <row r="20" spans="1:11" s="43" customFormat="1" ht="94.5" customHeight="1" x14ac:dyDescent="0.3">
      <c r="A20" s="34" t="s">
        <v>182</v>
      </c>
      <c r="B20" s="203"/>
      <c r="C20" s="221"/>
      <c r="D20" s="233"/>
      <c r="E20" s="226"/>
      <c r="F20" s="17">
        <v>1975</v>
      </c>
      <c r="G20" s="17">
        <v>1974</v>
      </c>
      <c r="H20" s="34" t="s">
        <v>183</v>
      </c>
      <c r="I20" s="35" t="s">
        <v>177</v>
      </c>
      <c r="J20" s="35"/>
      <c r="K20" s="36" t="s">
        <v>184</v>
      </c>
    </row>
    <row r="21" spans="1:11" s="43" customFormat="1" ht="91.5" customHeight="1" x14ac:dyDescent="0.3">
      <c r="A21" s="34" t="s">
        <v>185</v>
      </c>
      <c r="B21" s="203"/>
      <c r="C21" s="221"/>
      <c r="D21" s="233"/>
      <c r="E21" s="226"/>
      <c r="F21" s="17">
        <v>9929</v>
      </c>
      <c r="G21" s="17">
        <v>9929</v>
      </c>
      <c r="H21" s="34" t="s">
        <v>186</v>
      </c>
      <c r="I21" s="35" t="s">
        <v>89</v>
      </c>
      <c r="J21" s="35"/>
      <c r="K21" s="36" t="s">
        <v>167</v>
      </c>
    </row>
    <row r="22" spans="1:11" s="43" customFormat="1" ht="75" customHeight="1" x14ac:dyDescent="0.3">
      <c r="A22" s="34" t="s">
        <v>187</v>
      </c>
      <c r="B22" s="203"/>
      <c r="C22" s="221"/>
      <c r="D22" s="233"/>
      <c r="E22" s="226"/>
      <c r="F22" s="17">
        <v>1168912</v>
      </c>
      <c r="G22" s="17">
        <v>1168912</v>
      </c>
      <c r="H22" s="34" t="s">
        <v>188</v>
      </c>
      <c r="I22" s="35" t="s">
        <v>148</v>
      </c>
      <c r="J22" s="35"/>
      <c r="K22" s="36" t="s">
        <v>154</v>
      </c>
    </row>
    <row r="23" spans="1:11" s="43" customFormat="1" ht="75" customHeight="1" x14ac:dyDescent="0.3">
      <c r="A23" s="34" t="s">
        <v>189</v>
      </c>
      <c r="B23" s="203"/>
      <c r="C23" s="221"/>
      <c r="D23" s="233"/>
      <c r="E23" s="226"/>
      <c r="F23" s="17">
        <v>10790</v>
      </c>
      <c r="G23" s="17">
        <v>10790</v>
      </c>
      <c r="H23" s="34" t="s">
        <v>188</v>
      </c>
      <c r="I23" s="35"/>
      <c r="J23" s="35"/>
      <c r="K23" s="36" t="s">
        <v>154</v>
      </c>
    </row>
    <row r="24" spans="1:11" s="43" customFormat="1" ht="75" customHeight="1" x14ac:dyDescent="0.3">
      <c r="A24" s="34" t="s">
        <v>190</v>
      </c>
      <c r="B24" s="203"/>
      <c r="C24" s="221"/>
      <c r="D24" s="233"/>
      <c r="E24" s="226"/>
      <c r="F24" s="17">
        <v>47297</v>
      </c>
      <c r="G24" s="17">
        <v>47297</v>
      </c>
      <c r="H24" s="34" t="s">
        <v>188</v>
      </c>
      <c r="I24" s="35" t="s">
        <v>89</v>
      </c>
      <c r="J24" s="35"/>
      <c r="K24" s="36" t="s">
        <v>154</v>
      </c>
    </row>
    <row r="25" spans="1:11" s="43" customFormat="1" ht="75" customHeight="1" x14ac:dyDescent="0.3">
      <c r="A25" s="34" t="s">
        <v>191</v>
      </c>
      <c r="B25" s="204"/>
      <c r="C25" s="222"/>
      <c r="D25" s="234"/>
      <c r="E25" s="227"/>
      <c r="F25" s="17">
        <v>201082</v>
      </c>
      <c r="G25" s="17">
        <v>201082</v>
      </c>
      <c r="H25" s="34" t="s">
        <v>188</v>
      </c>
      <c r="I25" s="35"/>
      <c r="J25" s="35"/>
      <c r="K25" s="36" t="s">
        <v>154</v>
      </c>
    </row>
    <row r="26" spans="1:11" s="43" customFormat="1" ht="75" customHeight="1" x14ac:dyDescent="0.3">
      <c r="A26" s="34" t="s">
        <v>192</v>
      </c>
      <c r="B26" s="217" t="s">
        <v>193</v>
      </c>
      <c r="C26" s="220" t="s">
        <v>194</v>
      </c>
      <c r="D26" s="210" t="s">
        <v>162</v>
      </c>
      <c r="E26" s="194" t="s">
        <v>195</v>
      </c>
      <c r="F26" s="17">
        <f>3627+187209</f>
        <v>190836</v>
      </c>
      <c r="G26" s="17">
        <v>190836</v>
      </c>
      <c r="H26" s="34" t="s">
        <v>166</v>
      </c>
      <c r="I26" s="35" t="s">
        <v>89</v>
      </c>
      <c r="J26" s="35"/>
      <c r="K26" s="36" t="s">
        <v>167</v>
      </c>
    </row>
    <row r="27" spans="1:11" s="43" customFormat="1" ht="75" customHeight="1" x14ac:dyDescent="0.3">
      <c r="A27" s="34" t="s">
        <v>196</v>
      </c>
      <c r="B27" s="203"/>
      <c r="C27" s="203"/>
      <c r="D27" s="233"/>
      <c r="E27" s="226"/>
      <c r="F27" s="17">
        <v>476556</v>
      </c>
      <c r="G27" s="17">
        <v>476556</v>
      </c>
      <c r="H27" s="34" t="s">
        <v>166</v>
      </c>
      <c r="I27" s="35" t="s">
        <v>89</v>
      </c>
      <c r="J27" s="35"/>
      <c r="K27" s="36" t="s">
        <v>167</v>
      </c>
    </row>
    <row r="28" spans="1:11" s="43" customFormat="1" ht="75" customHeight="1" x14ac:dyDescent="0.3">
      <c r="A28" s="34" t="s">
        <v>197</v>
      </c>
      <c r="B28" s="203"/>
      <c r="C28" s="203"/>
      <c r="D28" s="233"/>
      <c r="E28" s="226"/>
      <c r="F28" s="17">
        <v>22914</v>
      </c>
      <c r="G28" s="17">
        <v>22914</v>
      </c>
      <c r="H28" s="34" t="s">
        <v>139</v>
      </c>
      <c r="I28" s="35" t="s">
        <v>89</v>
      </c>
      <c r="J28" s="35"/>
      <c r="K28" s="36" t="s">
        <v>167</v>
      </c>
    </row>
    <row r="29" spans="1:11" s="43" customFormat="1" ht="75" customHeight="1" x14ac:dyDescent="0.3">
      <c r="A29" s="34" t="s">
        <v>198</v>
      </c>
      <c r="B29" s="203"/>
      <c r="C29" s="203"/>
      <c r="D29" s="233"/>
      <c r="E29" s="226"/>
      <c r="F29" s="17">
        <v>30042</v>
      </c>
      <c r="G29" s="17">
        <v>30042</v>
      </c>
      <c r="H29" s="36" t="s">
        <v>154</v>
      </c>
      <c r="I29" s="35" t="s">
        <v>89</v>
      </c>
      <c r="J29" s="35"/>
      <c r="K29" s="36" t="s">
        <v>167</v>
      </c>
    </row>
    <row r="30" spans="1:11" s="43" customFormat="1" ht="75" customHeight="1" x14ac:dyDescent="0.3">
      <c r="A30" s="34" t="s">
        <v>199</v>
      </c>
      <c r="B30" s="203"/>
      <c r="C30" s="203"/>
      <c r="D30" s="233"/>
      <c r="E30" s="226"/>
      <c r="F30" s="17">
        <v>12518</v>
      </c>
      <c r="G30" s="17">
        <v>12518</v>
      </c>
      <c r="H30" s="34" t="s">
        <v>139</v>
      </c>
      <c r="I30" s="34" t="s">
        <v>174</v>
      </c>
      <c r="J30" s="35" t="s">
        <v>89</v>
      </c>
      <c r="K30" s="36" t="s">
        <v>167</v>
      </c>
    </row>
    <row r="31" spans="1:11" s="43" customFormat="1" ht="75" customHeight="1" x14ac:dyDescent="0.3">
      <c r="A31" s="34" t="s">
        <v>200</v>
      </c>
      <c r="B31" s="203"/>
      <c r="C31" s="203"/>
      <c r="D31" s="233"/>
      <c r="E31" s="226"/>
      <c r="F31" s="17">
        <v>77749</v>
      </c>
      <c r="G31" s="17">
        <v>77749</v>
      </c>
      <c r="H31" s="36" t="s">
        <v>154</v>
      </c>
      <c r="I31" s="35" t="s">
        <v>89</v>
      </c>
      <c r="J31" s="35"/>
      <c r="K31" s="36" t="s">
        <v>167</v>
      </c>
    </row>
    <row r="32" spans="1:11" s="43" customFormat="1" ht="75" customHeight="1" x14ac:dyDescent="0.3">
      <c r="A32" s="34" t="s">
        <v>201</v>
      </c>
      <c r="B32" s="203"/>
      <c r="C32" s="203"/>
      <c r="D32" s="233"/>
      <c r="E32" s="226"/>
      <c r="F32" s="17">
        <f>652+94</f>
        <v>746</v>
      </c>
      <c r="G32" s="17">
        <v>746</v>
      </c>
      <c r="H32" s="34" t="s">
        <v>202</v>
      </c>
      <c r="I32" s="35" t="s">
        <v>89</v>
      </c>
      <c r="J32" s="35"/>
      <c r="K32" s="36" t="s">
        <v>167</v>
      </c>
    </row>
    <row r="33" spans="1:11" s="43" customFormat="1" ht="92.4" x14ac:dyDescent="0.3">
      <c r="A33" s="34" t="s">
        <v>203</v>
      </c>
      <c r="B33" s="203"/>
      <c r="C33" s="203"/>
      <c r="D33" s="233"/>
      <c r="E33" s="226"/>
      <c r="F33" s="17">
        <f>437783+120799+59255+49725+5771</f>
        <v>673333</v>
      </c>
      <c r="G33" s="17">
        <v>673333</v>
      </c>
      <c r="H33" s="34" t="s">
        <v>130</v>
      </c>
      <c r="I33" s="35" t="s">
        <v>89</v>
      </c>
      <c r="J33" s="35"/>
      <c r="K33" s="36" t="s">
        <v>167</v>
      </c>
    </row>
    <row r="34" spans="1:11" s="43" customFormat="1" ht="92.4" x14ac:dyDescent="0.3">
      <c r="A34" s="34" t="s">
        <v>204</v>
      </c>
      <c r="B34" s="203"/>
      <c r="C34" s="203"/>
      <c r="D34" s="233"/>
      <c r="E34" s="226"/>
      <c r="F34" s="17">
        <f>597889+4282+6323+13368+18959</f>
        <v>640821</v>
      </c>
      <c r="G34" s="17">
        <v>640821</v>
      </c>
      <c r="H34" s="34" t="s">
        <v>179</v>
      </c>
      <c r="I34" s="35" t="s">
        <v>89</v>
      </c>
      <c r="J34" s="35"/>
      <c r="K34" s="36" t="s">
        <v>167</v>
      </c>
    </row>
    <row r="35" spans="1:11" s="43" customFormat="1" ht="92.4" x14ac:dyDescent="0.3">
      <c r="A35" s="34" t="s">
        <v>205</v>
      </c>
      <c r="B35" s="203"/>
      <c r="C35" s="203"/>
      <c r="D35" s="233"/>
      <c r="E35" s="226"/>
      <c r="F35" s="17">
        <f>1078408+17273</f>
        <v>1095681</v>
      </c>
      <c r="G35" s="17">
        <v>1095681</v>
      </c>
      <c r="H35" s="34" t="s">
        <v>181</v>
      </c>
      <c r="I35" s="35" t="s">
        <v>177</v>
      </c>
      <c r="J35" s="35"/>
      <c r="K35" s="36" t="s">
        <v>167</v>
      </c>
    </row>
    <row r="36" spans="1:11" s="43" customFormat="1" ht="75" customHeight="1" x14ac:dyDescent="0.3">
      <c r="A36" s="34" t="s">
        <v>206</v>
      </c>
      <c r="B36" s="203"/>
      <c r="C36" s="203"/>
      <c r="D36" s="233"/>
      <c r="E36" s="226"/>
      <c r="F36" s="17">
        <v>17588</v>
      </c>
      <c r="G36" s="17">
        <v>17588</v>
      </c>
      <c r="H36" s="34" t="s">
        <v>183</v>
      </c>
      <c r="I36" s="35" t="s">
        <v>89</v>
      </c>
      <c r="J36" s="35"/>
      <c r="K36" s="36" t="s">
        <v>167</v>
      </c>
    </row>
    <row r="37" spans="1:11" s="43" customFormat="1" ht="79.2" x14ac:dyDescent="0.3">
      <c r="A37" s="34" t="s">
        <v>207</v>
      </c>
      <c r="B37" s="204"/>
      <c r="C37" s="204"/>
      <c r="D37" s="234"/>
      <c r="E37" s="227"/>
      <c r="F37" s="17">
        <v>18121</v>
      </c>
      <c r="G37" s="17">
        <v>18121</v>
      </c>
      <c r="H37" s="34" t="s">
        <v>186</v>
      </c>
      <c r="I37" s="35" t="s">
        <v>89</v>
      </c>
      <c r="J37" s="35"/>
      <c r="K37" s="36" t="s">
        <v>167</v>
      </c>
    </row>
    <row r="38" spans="1:11" s="43" customFormat="1" ht="57.6" x14ac:dyDescent="0.3">
      <c r="A38" s="34" t="s">
        <v>252</v>
      </c>
      <c r="B38" s="13" t="s">
        <v>209</v>
      </c>
      <c r="C38" s="14" t="s">
        <v>253</v>
      </c>
      <c r="D38" s="15" t="s">
        <v>25</v>
      </c>
      <c r="E38" s="92" t="s">
        <v>254</v>
      </c>
      <c r="F38" s="17">
        <v>2054926</v>
      </c>
      <c r="G38" s="17">
        <v>1891218</v>
      </c>
      <c r="H38" s="34" t="s">
        <v>126</v>
      </c>
      <c r="I38" s="35" t="s">
        <v>89</v>
      </c>
      <c r="J38" s="35"/>
      <c r="K38" s="36" t="s">
        <v>167</v>
      </c>
    </row>
    <row r="39" spans="1:11" s="43" customFormat="1" ht="75" customHeight="1" x14ac:dyDescent="0.3">
      <c r="A39" s="34" t="s">
        <v>208</v>
      </c>
      <c r="B39" s="235" t="s">
        <v>209</v>
      </c>
      <c r="C39" s="236" t="s">
        <v>210</v>
      </c>
      <c r="D39" s="237" t="s">
        <v>31</v>
      </c>
      <c r="E39" s="162" t="s">
        <v>211</v>
      </c>
      <c r="F39" s="17">
        <f>1721+355+119732</f>
        <v>121808</v>
      </c>
      <c r="G39" s="17">
        <v>121808</v>
      </c>
      <c r="H39" s="34" t="s">
        <v>166</v>
      </c>
      <c r="I39" s="35" t="s">
        <v>89</v>
      </c>
      <c r="J39" s="35"/>
      <c r="K39" s="36" t="s">
        <v>167</v>
      </c>
    </row>
    <row r="40" spans="1:11" s="43" customFormat="1" ht="75" customHeight="1" x14ac:dyDescent="0.3">
      <c r="A40" s="34" t="s">
        <v>212</v>
      </c>
      <c r="B40" s="201"/>
      <c r="C40" s="201"/>
      <c r="D40" s="238"/>
      <c r="E40" s="162"/>
      <c r="F40" s="17">
        <f>464+210998</f>
        <v>211462</v>
      </c>
      <c r="G40" s="17">
        <v>211221</v>
      </c>
      <c r="H40" s="34" t="s">
        <v>166</v>
      </c>
      <c r="I40" s="35" t="s">
        <v>89</v>
      </c>
      <c r="J40" s="35"/>
      <c r="K40" s="36" t="s">
        <v>167</v>
      </c>
    </row>
    <row r="41" spans="1:11" s="43" customFormat="1" ht="75" customHeight="1" x14ac:dyDescent="0.3">
      <c r="A41" s="34" t="s">
        <v>213</v>
      </c>
      <c r="B41" s="201"/>
      <c r="C41" s="201"/>
      <c r="D41" s="238"/>
      <c r="E41" s="162"/>
      <c r="F41" s="17">
        <v>13167</v>
      </c>
      <c r="G41" s="17">
        <v>13167</v>
      </c>
      <c r="H41" s="34" t="s">
        <v>139</v>
      </c>
      <c r="I41" s="35" t="s">
        <v>89</v>
      </c>
      <c r="J41" s="35"/>
      <c r="K41" s="36" t="s">
        <v>167</v>
      </c>
    </row>
    <row r="42" spans="1:11" s="43" customFormat="1" ht="75" customHeight="1" x14ac:dyDescent="0.3">
      <c r="A42" s="34" t="s">
        <v>214</v>
      </c>
      <c r="B42" s="201"/>
      <c r="C42" s="201"/>
      <c r="D42" s="238"/>
      <c r="E42" s="162"/>
      <c r="F42" s="17">
        <v>31043</v>
      </c>
      <c r="G42" s="17">
        <v>31043</v>
      </c>
      <c r="H42" s="36" t="s">
        <v>154</v>
      </c>
      <c r="I42" s="35" t="s">
        <v>89</v>
      </c>
      <c r="J42" s="35"/>
      <c r="K42" s="36" t="s">
        <v>167</v>
      </c>
    </row>
    <row r="43" spans="1:11" s="43" customFormat="1" ht="75" customHeight="1" x14ac:dyDescent="0.3">
      <c r="A43" s="34" t="s">
        <v>215</v>
      </c>
      <c r="B43" s="201"/>
      <c r="C43" s="201"/>
      <c r="D43" s="238"/>
      <c r="E43" s="162"/>
      <c r="F43" s="17">
        <v>11475</v>
      </c>
      <c r="G43" s="17">
        <v>11475</v>
      </c>
      <c r="H43" s="34" t="s">
        <v>139</v>
      </c>
      <c r="I43" s="34" t="s">
        <v>174</v>
      </c>
      <c r="J43" s="35" t="s">
        <v>89</v>
      </c>
      <c r="K43" s="36" t="s">
        <v>167</v>
      </c>
    </row>
    <row r="44" spans="1:11" s="43" customFormat="1" ht="75" customHeight="1" x14ac:dyDescent="0.3">
      <c r="A44" s="34" t="s">
        <v>216</v>
      </c>
      <c r="B44" s="201"/>
      <c r="C44" s="201"/>
      <c r="D44" s="238"/>
      <c r="E44" s="162"/>
      <c r="F44" s="17">
        <v>43317</v>
      </c>
      <c r="G44" s="17">
        <v>43317</v>
      </c>
      <c r="H44" s="36" t="s">
        <v>154</v>
      </c>
      <c r="I44" s="35" t="s">
        <v>89</v>
      </c>
      <c r="J44" s="35"/>
      <c r="K44" s="36" t="s">
        <v>167</v>
      </c>
    </row>
    <row r="45" spans="1:11" s="43" customFormat="1" ht="75" customHeight="1" x14ac:dyDescent="0.3">
      <c r="A45" s="34" t="s">
        <v>217</v>
      </c>
      <c r="B45" s="201"/>
      <c r="C45" s="201"/>
      <c r="D45" s="238"/>
      <c r="E45" s="162"/>
      <c r="F45" s="17">
        <v>350</v>
      </c>
      <c r="G45" s="17">
        <v>350</v>
      </c>
      <c r="H45" s="34" t="s">
        <v>218</v>
      </c>
      <c r="I45" s="35" t="s">
        <v>89</v>
      </c>
      <c r="J45" s="35"/>
      <c r="K45" s="36" t="s">
        <v>167</v>
      </c>
    </row>
    <row r="46" spans="1:11" s="43" customFormat="1" ht="92.4" x14ac:dyDescent="0.3">
      <c r="A46" s="34" t="s">
        <v>219</v>
      </c>
      <c r="B46" s="201"/>
      <c r="C46" s="201"/>
      <c r="D46" s="238"/>
      <c r="E46" s="162"/>
      <c r="F46" s="17">
        <f>894063+110039+66741+51976+5787</f>
        <v>1128606</v>
      </c>
      <c r="G46" s="17">
        <v>1128606</v>
      </c>
      <c r="H46" s="34" t="s">
        <v>130</v>
      </c>
      <c r="I46" s="35" t="s">
        <v>89</v>
      </c>
      <c r="J46" s="35"/>
      <c r="K46" s="36" t="s">
        <v>167</v>
      </c>
    </row>
    <row r="47" spans="1:11" s="43" customFormat="1" ht="92.4" x14ac:dyDescent="0.3">
      <c r="A47" s="34" t="s">
        <v>220</v>
      </c>
      <c r="B47" s="201"/>
      <c r="C47" s="201"/>
      <c r="D47" s="238"/>
      <c r="E47" s="162"/>
      <c r="F47" s="17">
        <f>667858+5510+2405+14435+11496+479</f>
        <v>702183</v>
      </c>
      <c r="G47" s="17">
        <v>702183</v>
      </c>
      <c r="H47" s="16" t="s">
        <v>179</v>
      </c>
      <c r="I47" s="153" t="s">
        <v>89</v>
      </c>
      <c r="J47" s="153"/>
      <c r="K47" s="16" t="s">
        <v>167</v>
      </c>
    </row>
    <row r="48" spans="1:11" s="43" customFormat="1" ht="92.4" x14ac:dyDescent="0.3">
      <c r="A48" s="34" t="s">
        <v>221</v>
      </c>
      <c r="B48" s="201"/>
      <c r="C48" s="201"/>
      <c r="D48" s="238"/>
      <c r="E48" s="162"/>
      <c r="F48" s="17">
        <f>630380+15958</f>
        <v>646338</v>
      </c>
      <c r="G48" s="17">
        <v>646338</v>
      </c>
      <c r="H48" s="34" t="s">
        <v>181</v>
      </c>
      <c r="I48" s="35" t="s">
        <v>177</v>
      </c>
      <c r="J48" s="35"/>
      <c r="K48" s="36" t="s">
        <v>167</v>
      </c>
    </row>
    <row r="49" spans="1:11" s="43" customFormat="1" ht="75" customHeight="1" x14ac:dyDescent="0.3">
      <c r="A49" s="34" t="s">
        <v>222</v>
      </c>
      <c r="B49" s="201"/>
      <c r="C49" s="201"/>
      <c r="D49" s="238"/>
      <c r="E49" s="162"/>
      <c r="F49" s="17">
        <v>32517</v>
      </c>
      <c r="G49" s="17">
        <v>32517</v>
      </c>
      <c r="H49" s="34" t="s">
        <v>183</v>
      </c>
      <c r="I49" s="35" t="s">
        <v>89</v>
      </c>
      <c r="J49" s="35"/>
      <c r="K49" s="36" t="s">
        <v>167</v>
      </c>
    </row>
    <row r="50" spans="1:11" s="43" customFormat="1" ht="79.2" x14ac:dyDescent="0.3">
      <c r="A50" s="34" t="s">
        <v>223</v>
      </c>
      <c r="B50" s="201"/>
      <c r="C50" s="201"/>
      <c r="D50" s="238"/>
      <c r="E50" s="162"/>
      <c r="F50" s="17">
        <v>3989</v>
      </c>
      <c r="G50" s="17">
        <v>3989</v>
      </c>
      <c r="H50" s="34" t="s">
        <v>186</v>
      </c>
      <c r="I50" s="35" t="s">
        <v>89</v>
      </c>
      <c r="J50" s="35"/>
      <c r="K50" s="36" t="s">
        <v>167</v>
      </c>
    </row>
    <row r="51" spans="1:11" s="43" customFormat="1" ht="92.4" x14ac:dyDescent="0.3">
      <c r="A51" s="16" t="s">
        <v>255</v>
      </c>
      <c r="B51" s="217" t="s">
        <v>256</v>
      </c>
      <c r="C51" s="220" t="s">
        <v>257</v>
      </c>
      <c r="D51" s="210" t="s">
        <v>25</v>
      </c>
      <c r="E51" s="187" t="s">
        <v>258</v>
      </c>
      <c r="F51" s="17">
        <f>789598+774+50329+47058+39373+4755</f>
        <v>931887</v>
      </c>
      <c r="G51" s="17">
        <v>931885</v>
      </c>
      <c r="H51" s="34" t="s">
        <v>130</v>
      </c>
      <c r="I51" s="35" t="s">
        <v>89</v>
      </c>
      <c r="J51" s="35"/>
      <c r="K51" s="36" t="s">
        <v>167</v>
      </c>
    </row>
    <row r="52" spans="1:11" s="43" customFormat="1" ht="92.4" x14ac:dyDescent="0.3">
      <c r="A52" s="16" t="s">
        <v>259</v>
      </c>
      <c r="B52" s="218"/>
      <c r="C52" s="221"/>
      <c r="D52" s="211"/>
      <c r="E52" s="188"/>
      <c r="F52" s="17">
        <f>810859+5622+2454+14639+10168+254</f>
        <v>843996</v>
      </c>
      <c r="G52" s="17">
        <v>843994</v>
      </c>
      <c r="H52" s="34" t="s">
        <v>179</v>
      </c>
      <c r="I52" s="35" t="s">
        <v>89</v>
      </c>
      <c r="J52" s="35"/>
      <c r="K52" s="36" t="s">
        <v>167</v>
      </c>
    </row>
    <row r="53" spans="1:11" s="43" customFormat="1" ht="92.4" x14ac:dyDescent="0.3">
      <c r="A53" s="16" t="s">
        <v>260</v>
      </c>
      <c r="B53" s="218"/>
      <c r="C53" s="221"/>
      <c r="D53" s="211"/>
      <c r="E53" s="188"/>
      <c r="F53" s="17">
        <f>492273+7352</f>
        <v>499625</v>
      </c>
      <c r="G53" s="17">
        <v>499625</v>
      </c>
      <c r="H53" s="34" t="s">
        <v>181</v>
      </c>
      <c r="I53" s="35" t="s">
        <v>177</v>
      </c>
      <c r="J53" s="35"/>
      <c r="K53" s="36" t="s">
        <v>167</v>
      </c>
    </row>
    <row r="54" spans="1:11" s="43" customFormat="1" ht="79.2" x14ac:dyDescent="0.3">
      <c r="A54" s="16" t="s">
        <v>261</v>
      </c>
      <c r="B54" s="219"/>
      <c r="C54" s="222"/>
      <c r="D54" s="212"/>
      <c r="E54" s="189"/>
      <c r="F54" s="17">
        <f>2483+406</f>
        <v>2889</v>
      </c>
      <c r="G54" s="17">
        <v>2889</v>
      </c>
      <c r="H54" s="34" t="s">
        <v>183</v>
      </c>
      <c r="I54" s="35" t="s">
        <v>89</v>
      </c>
      <c r="J54" s="35"/>
      <c r="K54" s="36" t="s">
        <v>167</v>
      </c>
    </row>
    <row r="55" spans="1:11" s="43" customFormat="1" ht="39.6" x14ac:dyDescent="0.3">
      <c r="A55" s="16" t="s">
        <v>265</v>
      </c>
      <c r="B55" s="217" t="s">
        <v>266</v>
      </c>
      <c r="C55" s="220" t="s">
        <v>267</v>
      </c>
      <c r="D55" s="210" t="s">
        <v>25</v>
      </c>
      <c r="E55" s="187" t="s">
        <v>268</v>
      </c>
      <c r="F55" s="17">
        <v>1464278</v>
      </c>
      <c r="G55" s="42">
        <v>1464278</v>
      </c>
      <c r="H55" s="34" t="s">
        <v>188</v>
      </c>
      <c r="I55" s="35" t="s">
        <v>89</v>
      </c>
      <c r="J55" s="35"/>
      <c r="K55" s="34" t="s">
        <v>269</v>
      </c>
    </row>
    <row r="56" spans="1:11" ht="26.4" x14ac:dyDescent="0.3">
      <c r="A56" s="16" t="s">
        <v>270</v>
      </c>
      <c r="B56" s="218"/>
      <c r="C56" s="221"/>
      <c r="D56" s="211"/>
      <c r="E56" s="188"/>
      <c r="F56" s="17">
        <v>90000</v>
      </c>
      <c r="G56" s="42">
        <v>90000</v>
      </c>
      <c r="H56" s="34" t="s">
        <v>188</v>
      </c>
      <c r="I56" s="35" t="s">
        <v>89</v>
      </c>
      <c r="J56" s="35"/>
      <c r="K56" s="36" t="s">
        <v>271</v>
      </c>
    </row>
    <row r="57" spans="1:11" ht="26.4" x14ac:dyDescent="0.3">
      <c r="A57" s="16" t="s">
        <v>272</v>
      </c>
      <c r="B57" s="219"/>
      <c r="C57" s="222"/>
      <c r="D57" s="212"/>
      <c r="E57" s="189"/>
      <c r="F57" s="17">
        <v>532481</v>
      </c>
      <c r="G57" s="42">
        <v>532481</v>
      </c>
      <c r="H57" s="34" t="s">
        <v>273</v>
      </c>
      <c r="I57" s="35" t="s">
        <v>89</v>
      </c>
      <c r="J57" s="35"/>
      <c r="K57" s="34" t="s">
        <v>149</v>
      </c>
    </row>
    <row r="58" spans="1:11" ht="72" customHeight="1" x14ac:dyDescent="0.3">
      <c r="A58" s="16" t="s">
        <v>285</v>
      </c>
      <c r="B58" s="178" t="s">
        <v>286</v>
      </c>
      <c r="C58" s="181" t="s">
        <v>287</v>
      </c>
      <c r="D58" s="184" t="s">
        <v>25</v>
      </c>
      <c r="E58" s="187" t="s">
        <v>288</v>
      </c>
      <c r="F58" s="17">
        <v>32827</v>
      </c>
      <c r="G58" s="42">
        <v>32794</v>
      </c>
      <c r="H58" s="34" t="s">
        <v>289</v>
      </c>
      <c r="I58" s="35" t="s">
        <v>290</v>
      </c>
      <c r="J58" s="35" t="s">
        <v>291</v>
      </c>
      <c r="K58" s="36" t="s">
        <v>292</v>
      </c>
    </row>
    <row r="59" spans="1:11" ht="81" customHeight="1" x14ac:dyDescent="0.3">
      <c r="A59" s="16" t="s">
        <v>293</v>
      </c>
      <c r="B59" s="179"/>
      <c r="C59" s="182"/>
      <c r="D59" s="185"/>
      <c r="E59" s="188"/>
      <c r="F59" s="17">
        <v>403446</v>
      </c>
      <c r="G59" s="42">
        <v>399336</v>
      </c>
      <c r="H59" s="34" t="s">
        <v>294</v>
      </c>
      <c r="I59" s="35" t="s">
        <v>295</v>
      </c>
      <c r="J59" s="35" t="s">
        <v>296</v>
      </c>
      <c r="K59" s="36" t="s">
        <v>297</v>
      </c>
    </row>
    <row r="60" spans="1:11" s="40" customFormat="1" ht="52.8" x14ac:dyDescent="0.3">
      <c r="A60" s="16" t="s">
        <v>298</v>
      </c>
      <c r="B60" s="179"/>
      <c r="C60" s="182"/>
      <c r="D60" s="185"/>
      <c r="E60" s="188"/>
      <c r="F60" s="17">
        <f>6516+6060</f>
        <v>12576</v>
      </c>
      <c r="G60" s="42">
        <v>12575</v>
      </c>
      <c r="H60" s="34" t="s">
        <v>139</v>
      </c>
      <c r="I60" s="96" t="s">
        <v>174</v>
      </c>
      <c r="J60" s="35" t="s">
        <v>89</v>
      </c>
      <c r="K60" s="36" t="s">
        <v>167</v>
      </c>
    </row>
    <row r="61" spans="1:11" s="40" customFormat="1" ht="52.8" x14ac:dyDescent="0.3">
      <c r="A61" s="16" t="s">
        <v>299</v>
      </c>
      <c r="B61" s="179"/>
      <c r="C61" s="182"/>
      <c r="D61" s="185"/>
      <c r="E61" s="188"/>
      <c r="F61" s="17">
        <f>214+61</f>
        <v>275</v>
      </c>
      <c r="G61" s="42">
        <v>274</v>
      </c>
      <c r="H61" s="34" t="s">
        <v>218</v>
      </c>
      <c r="I61" s="35" t="s">
        <v>89</v>
      </c>
      <c r="J61" s="35" t="s">
        <v>300</v>
      </c>
      <c r="K61" s="36" t="s">
        <v>167</v>
      </c>
    </row>
    <row r="62" spans="1:11" s="40" customFormat="1" ht="105.6" x14ac:dyDescent="0.3">
      <c r="A62" s="16" t="s">
        <v>301</v>
      </c>
      <c r="B62" s="179"/>
      <c r="C62" s="182"/>
      <c r="D62" s="185"/>
      <c r="E62" s="188"/>
      <c r="F62" s="17">
        <f>717509+658+57562+96025+52176+6962</f>
        <v>930892</v>
      </c>
      <c r="G62" s="42">
        <v>930890</v>
      </c>
      <c r="H62" s="34" t="s">
        <v>130</v>
      </c>
      <c r="I62" s="35" t="s">
        <v>89</v>
      </c>
      <c r="J62" s="35" t="s">
        <v>89</v>
      </c>
      <c r="K62" s="36" t="s">
        <v>167</v>
      </c>
    </row>
    <row r="63" spans="1:11" s="40" customFormat="1" ht="92.4" x14ac:dyDescent="0.3">
      <c r="A63" s="16" t="s">
        <v>302</v>
      </c>
      <c r="B63" s="179"/>
      <c r="C63" s="182"/>
      <c r="D63" s="185"/>
      <c r="E63" s="188"/>
      <c r="F63" s="17">
        <f>1005017+9695+2936+17589+13330+479</f>
        <v>1049046</v>
      </c>
      <c r="G63" s="42">
        <v>1049043</v>
      </c>
      <c r="H63" s="34" t="s">
        <v>179</v>
      </c>
      <c r="I63" s="35" t="s">
        <v>89</v>
      </c>
      <c r="J63" s="35" t="s">
        <v>89</v>
      </c>
      <c r="K63" s="36" t="s">
        <v>167</v>
      </c>
    </row>
    <row r="64" spans="1:11" s="40" customFormat="1" ht="92.4" x14ac:dyDescent="0.3">
      <c r="A64" s="16" t="s">
        <v>303</v>
      </c>
      <c r="B64" s="179"/>
      <c r="C64" s="182"/>
      <c r="D64" s="185"/>
      <c r="E64" s="188"/>
      <c r="F64" s="17">
        <f>570847+9946</f>
        <v>580793</v>
      </c>
      <c r="G64" s="42">
        <v>580793</v>
      </c>
      <c r="H64" s="34" t="s">
        <v>181</v>
      </c>
      <c r="I64" s="35" t="s">
        <v>177</v>
      </c>
      <c r="J64" s="35" t="s">
        <v>89</v>
      </c>
      <c r="K64" s="36" t="s">
        <v>167</v>
      </c>
    </row>
    <row r="65" spans="1:11" s="40" customFormat="1" ht="57.6" x14ac:dyDescent="0.3">
      <c r="A65" s="16" t="s">
        <v>304</v>
      </c>
      <c r="B65" s="99" t="s">
        <v>286</v>
      </c>
      <c r="C65" s="100" t="s">
        <v>305</v>
      </c>
      <c r="D65" s="101" t="s">
        <v>25</v>
      </c>
      <c r="E65" s="92" t="s">
        <v>306</v>
      </c>
      <c r="F65" s="17">
        <v>1101240</v>
      </c>
      <c r="G65" s="42">
        <v>1024650</v>
      </c>
      <c r="H65" s="16" t="s">
        <v>308</v>
      </c>
      <c r="I65" s="105" t="s">
        <v>309</v>
      </c>
      <c r="J65" s="105" t="s">
        <v>310</v>
      </c>
      <c r="K65" s="36" t="s">
        <v>311</v>
      </c>
    </row>
    <row r="66" spans="1:11" s="40" customFormat="1" ht="118.8" x14ac:dyDescent="0.3">
      <c r="A66" s="108" t="s">
        <v>370</v>
      </c>
      <c r="B66" s="217" t="s">
        <v>315</v>
      </c>
      <c r="C66" s="220" t="s">
        <v>333</v>
      </c>
      <c r="D66" s="210" t="s">
        <v>25</v>
      </c>
      <c r="E66" s="187" t="s">
        <v>334</v>
      </c>
      <c r="F66" s="135">
        <v>15084236</v>
      </c>
      <c r="G66" s="136">
        <v>15084236</v>
      </c>
      <c r="H66" s="34" t="s">
        <v>379</v>
      </c>
      <c r="I66" s="133" t="s">
        <v>335</v>
      </c>
      <c r="J66" s="134" t="s">
        <v>371</v>
      </c>
      <c r="K66" s="36" t="s">
        <v>167</v>
      </c>
    </row>
    <row r="67" spans="1:11" ht="79.2" x14ac:dyDescent="0.3">
      <c r="A67" s="16" t="s">
        <v>336</v>
      </c>
      <c r="B67" s="219"/>
      <c r="C67" s="222"/>
      <c r="D67" s="212"/>
      <c r="E67" s="189"/>
      <c r="F67" s="107">
        <v>1722969</v>
      </c>
      <c r="G67" s="106">
        <v>1709037</v>
      </c>
      <c r="H67" s="34" t="s">
        <v>337</v>
      </c>
      <c r="I67" s="35" t="s">
        <v>338</v>
      </c>
      <c r="J67" s="35" t="s">
        <v>89</v>
      </c>
      <c r="K67" s="36" t="s">
        <v>339</v>
      </c>
    </row>
    <row r="68" spans="1:11" ht="66" x14ac:dyDescent="0.3">
      <c r="A68" s="16" t="s">
        <v>340</v>
      </c>
      <c r="B68" s="217" t="s">
        <v>319</v>
      </c>
      <c r="C68" s="220" t="s">
        <v>341</v>
      </c>
      <c r="D68" s="210" t="s">
        <v>31</v>
      </c>
      <c r="E68" s="187" t="s">
        <v>342</v>
      </c>
      <c r="F68" s="107">
        <f>204+355+267+47140+15848+56+12970</f>
        <v>76840</v>
      </c>
      <c r="G68" s="106">
        <v>74542</v>
      </c>
      <c r="H68" s="34" t="s">
        <v>166</v>
      </c>
      <c r="I68" s="35" t="s">
        <v>89</v>
      </c>
      <c r="J68" s="35"/>
      <c r="K68" s="36" t="s">
        <v>167</v>
      </c>
    </row>
    <row r="69" spans="1:11" ht="92.4" x14ac:dyDescent="0.3">
      <c r="A69" s="16" t="s">
        <v>343</v>
      </c>
      <c r="B69" s="218"/>
      <c r="C69" s="221"/>
      <c r="D69" s="211"/>
      <c r="E69" s="188"/>
      <c r="F69" s="107">
        <v>521542</v>
      </c>
      <c r="G69" s="106">
        <v>519781</v>
      </c>
      <c r="H69" s="34" t="s">
        <v>294</v>
      </c>
      <c r="I69" s="35" t="s">
        <v>295</v>
      </c>
      <c r="J69" s="35" t="s">
        <v>344</v>
      </c>
      <c r="K69" s="36" t="s">
        <v>297</v>
      </c>
    </row>
    <row r="70" spans="1:11" ht="66" x14ac:dyDescent="0.3">
      <c r="A70" s="16" t="s">
        <v>345</v>
      </c>
      <c r="B70" s="218"/>
      <c r="C70" s="221"/>
      <c r="D70" s="211"/>
      <c r="E70" s="188"/>
      <c r="F70" s="107">
        <v>52781</v>
      </c>
      <c r="G70" s="106">
        <v>52781</v>
      </c>
      <c r="H70" s="34" t="s">
        <v>289</v>
      </c>
      <c r="I70" s="35" t="s">
        <v>290</v>
      </c>
      <c r="J70" s="35" t="s">
        <v>346</v>
      </c>
      <c r="K70" s="36" t="s">
        <v>292</v>
      </c>
    </row>
    <row r="71" spans="1:11" ht="66" x14ac:dyDescent="0.3">
      <c r="A71" s="16" t="s">
        <v>347</v>
      </c>
      <c r="B71" s="218"/>
      <c r="C71" s="221"/>
      <c r="D71" s="211"/>
      <c r="E71" s="188"/>
      <c r="F71" s="107">
        <f>37973+16069+6+7147</f>
        <v>61195</v>
      </c>
      <c r="G71" s="106">
        <v>61194</v>
      </c>
      <c r="H71" s="34" t="s">
        <v>166</v>
      </c>
      <c r="I71" s="35" t="s">
        <v>89</v>
      </c>
      <c r="J71" s="35"/>
      <c r="K71" s="36" t="s">
        <v>167</v>
      </c>
    </row>
    <row r="72" spans="1:11" ht="52.8" x14ac:dyDescent="0.3">
      <c r="A72" s="16" t="s">
        <v>348</v>
      </c>
      <c r="B72" s="218"/>
      <c r="C72" s="221"/>
      <c r="D72" s="211"/>
      <c r="E72" s="188"/>
      <c r="F72" s="107">
        <v>6956</v>
      </c>
      <c r="G72" s="106">
        <v>6955</v>
      </c>
      <c r="H72" s="34" t="s">
        <v>139</v>
      </c>
      <c r="I72" s="104" t="s">
        <v>174</v>
      </c>
      <c r="J72" s="35" t="s">
        <v>89</v>
      </c>
      <c r="K72" s="36" t="s">
        <v>167</v>
      </c>
    </row>
    <row r="73" spans="1:11" ht="52.8" x14ac:dyDescent="0.3">
      <c r="A73" s="16" t="s">
        <v>349</v>
      </c>
      <c r="B73" s="218"/>
      <c r="C73" s="221"/>
      <c r="D73" s="211"/>
      <c r="E73" s="188"/>
      <c r="F73" s="107">
        <v>160</v>
      </c>
      <c r="G73" s="106">
        <v>159</v>
      </c>
      <c r="H73" s="34" t="s">
        <v>218</v>
      </c>
      <c r="I73" s="35" t="s">
        <v>89</v>
      </c>
      <c r="J73" s="35" t="s">
        <v>350</v>
      </c>
      <c r="K73" s="36" t="s">
        <v>167</v>
      </c>
    </row>
    <row r="74" spans="1:11" ht="92.4" x14ac:dyDescent="0.3">
      <c r="A74" s="16" t="s">
        <v>351</v>
      </c>
      <c r="B74" s="218"/>
      <c r="C74" s="221"/>
      <c r="D74" s="211"/>
      <c r="E74" s="188"/>
      <c r="F74" s="107">
        <f>821455+66915+105196+36615+8174</f>
        <v>1038355</v>
      </c>
      <c r="G74" s="106">
        <v>1038353</v>
      </c>
      <c r="H74" s="34" t="s">
        <v>130</v>
      </c>
      <c r="I74" s="35" t="s">
        <v>89</v>
      </c>
      <c r="J74" s="35" t="s">
        <v>89</v>
      </c>
      <c r="K74" s="36" t="s">
        <v>167</v>
      </c>
    </row>
    <row r="75" spans="1:11" ht="92.4" x14ac:dyDescent="0.3">
      <c r="A75" s="16" t="s">
        <v>352</v>
      </c>
      <c r="B75" s="218"/>
      <c r="C75" s="221"/>
      <c r="D75" s="211"/>
      <c r="E75" s="188"/>
      <c r="F75" s="17">
        <f>852607+9278+2648+15904+11395+423</f>
        <v>892255</v>
      </c>
      <c r="G75" s="42">
        <v>892253</v>
      </c>
      <c r="H75" s="34" t="s">
        <v>353</v>
      </c>
      <c r="I75" s="35" t="s">
        <v>89</v>
      </c>
      <c r="J75" s="35" t="s">
        <v>89</v>
      </c>
      <c r="K75" s="36" t="s">
        <v>167</v>
      </c>
    </row>
    <row r="76" spans="1:11" ht="92.4" x14ac:dyDescent="0.3">
      <c r="A76" s="16" t="s">
        <v>354</v>
      </c>
      <c r="B76" s="219"/>
      <c r="C76" s="222"/>
      <c r="D76" s="212"/>
      <c r="E76" s="189"/>
      <c r="F76" s="17">
        <f>448613+5834</f>
        <v>454447</v>
      </c>
      <c r="G76" s="42">
        <v>454446</v>
      </c>
      <c r="H76" s="34" t="s">
        <v>181</v>
      </c>
      <c r="I76" s="35" t="s">
        <v>177</v>
      </c>
      <c r="J76" s="35" t="s">
        <v>89</v>
      </c>
      <c r="K76" s="36" t="s">
        <v>167</v>
      </c>
    </row>
    <row r="79" spans="1:11" x14ac:dyDescent="0.3">
      <c r="F79" s="93"/>
      <c r="G79" s="93"/>
    </row>
  </sheetData>
  <mergeCells count="43">
    <mergeCell ref="B58:B64"/>
    <mergeCell ref="E51:E54"/>
    <mergeCell ref="B55:B57"/>
    <mergeCell ref="C55:C57"/>
    <mergeCell ref="D55:D57"/>
    <mergeCell ref="E55:E57"/>
    <mergeCell ref="B51:B54"/>
    <mergeCell ref="C51:C54"/>
    <mergeCell ref="D51:D54"/>
    <mergeCell ref="C58:C64"/>
    <mergeCell ref="D58:D64"/>
    <mergeCell ref="A1:K1"/>
    <mergeCell ref="E39:E50"/>
    <mergeCell ref="A5:B5"/>
    <mergeCell ref="E6:E8"/>
    <mergeCell ref="E9:E10"/>
    <mergeCell ref="E11:E25"/>
    <mergeCell ref="E26:E37"/>
    <mergeCell ref="B6:B8"/>
    <mergeCell ref="C6:C8"/>
    <mergeCell ref="D6:D8"/>
    <mergeCell ref="B9:B10"/>
    <mergeCell ref="C9:C10"/>
    <mergeCell ref="D9:D10"/>
    <mergeCell ref="B11:B25"/>
    <mergeCell ref="C11:C25"/>
    <mergeCell ref="D11:D25"/>
    <mergeCell ref="A2:K2"/>
    <mergeCell ref="B68:B76"/>
    <mergeCell ref="C68:C76"/>
    <mergeCell ref="D68:D76"/>
    <mergeCell ref="E68:E76"/>
    <mergeCell ref="B66:B67"/>
    <mergeCell ref="C66:C67"/>
    <mergeCell ref="D66:D67"/>
    <mergeCell ref="B26:B37"/>
    <mergeCell ref="C26:C37"/>
    <mergeCell ref="D26:D37"/>
    <mergeCell ref="B39:B50"/>
    <mergeCell ref="C39:C50"/>
    <mergeCell ref="D39:D50"/>
    <mergeCell ref="E58:E64"/>
    <mergeCell ref="E66:E67"/>
  </mergeCells>
  <hyperlinks>
    <hyperlink ref="E6" r:id="rId1" xr:uid="{40D17D35-FFB8-4C0B-AA83-B9E12C9367B8}"/>
    <hyperlink ref="E11" r:id="rId2" xr:uid="{C718AF48-C8E1-4B69-8C9D-2E014D8446F9}"/>
    <hyperlink ref="E9" r:id="rId3" xr:uid="{2C736585-5A74-4289-A230-AB3233BB774A}"/>
    <hyperlink ref="E26" r:id="rId4" xr:uid="{55BB832C-CEE0-4932-B745-3EA28E9AA555}"/>
    <hyperlink ref="E39" r:id="rId5" xr:uid="{18CB6947-F2B7-4C60-9DC8-BA3908A14CB7}"/>
    <hyperlink ref="E38" r:id="rId6" xr:uid="{EB0C4587-9342-4DCD-ADD6-536D0BE40265}"/>
    <hyperlink ref="E51" r:id="rId7" xr:uid="{A0C3D7CA-6B1C-41D0-AFE9-4FD380F542DA}"/>
    <hyperlink ref="E55" r:id="rId8" xr:uid="{B9548B1D-EFB1-4A86-8284-5AC808BA6758}"/>
    <hyperlink ref="E58" r:id="rId9" xr:uid="{1177D7F6-F19E-4D3C-8811-622D4D7418CB}"/>
    <hyperlink ref="E65" r:id="rId10" xr:uid="{23775358-3C16-4C88-A271-130300F6791D}"/>
    <hyperlink ref="E66" r:id="rId11" xr:uid="{61BA754F-CA16-447D-BC40-25B569869400}"/>
    <hyperlink ref="E68" r:id="rId12" xr:uid="{6C9470D3-7969-4280-9E48-1BA37A5753C6}"/>
  </hyperlinks>
  <pageMargins left="0.7" right="0.7" top="0.75" bottom="0.75" header="0.3" footer="0.3"/>
  <pageSetup paperSize="9" orientation="portrait" verticalDpi="0"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VM</vt:lpstr>
      <vt:lpstr>Par_darbu</vt:lpstr>
      <vt:lpstr>Covid_tiešie_izd_10_milj</vt:lpstr>
      <vt:lpstr>NMPD</vt:lpstr>
      <vt:lpstr>NVD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Anda Strazdiņa</cp:lastModifiedBy>
  <dcterms:created xsi:type="dcterms:W3CDTF">2020-08-12T15:12:27Z</dcterms:created>
  <dcterms:modified xsi:type="dcterms:W3CDTF">2021-09-22T11:58:38Z</dcterms:modified>
</cp:coreProperties>
</file>