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vnozare.pri\vm\Redirect_profiles\lzandberga\Desktop\Veselibas_inspekcijas_cenradis_050821\"/>
    </mc:Choice>
  </mc:AlternateContent>
  <xr:revisionPtr revIDLastSave="0" documentId="8_{75B74EFD-9B64-4A38-BBCE-87C3BFC4BE88}" xr6:coauthVersionLast="46" xr6:coauthVersionMax="46" xr10:uidLastSave="{00000000-0000-0000-0000-000000000000}"/>
  <bookViews>
    <workbookView xWindow="-120" yWindow="-120" windowWidth="20730" windowHeight="11160" tabRatio="891" firstSheet="55" activeTab="74" xr2:uid="{00000000-000D-0000-FFFF-FFFF00000000}"/>
  </bookViews>
  <sheets>
    <sheet name="Saturs" sheetId="78" r:id="rId1"/>
    <sheet name="1.1." sheetId="1" r:id="rId2"/>
    <sheet name="1.2." sheetId="2" r:id="rId3"/>
    <sheet name="1.3." sheetId="3" r:id="rId4"/>
    <sheet name="1.4." sheetId="4" r:id="rId5"/>
    <sheet name="1.5." sheetId="5" r:id="rId6"/>
    <sheet name="1.6." sheetId="6" r:id="rId7"/>
    <sheet name="1.7." sheetId="7" r:id="rId8"/>
    <sheet name="1.8." sheetId="8" r:id="rId9"/>
    <sheet name="1.9." sheetId="9" r:id="rId10"/>
    <sheet name="2.1.1." sheetId="10" r:id="rId11"/>
    <sheet name="2.1.2." sheetId="61" r:id="rId12"/>
    <sheet name="2.2.1" sheetId="11" r:id="rId13"/>
    <sheet name="2.2.2." sheetId="12" r:id="rId14"/>
    <sheet name="2.2.3." sheetId="13" r:id="rId15"/>
    <sheet name="2.2.4." sheetId="14" r:id="rId16"/>
    <sheet name="2.2.5." sheetId="15" r:id="rId17"/>
    <sheet name="2.2.6." sheetId="16" r:id="rId18"/>
    <sheet name="2.3." sheetId="17" r:id="rId19"/>
    <sheet name="2.4." sheetId="18" r:id="rId20"/>
    <sheet name="2.5." sheetId="62" r:id="rId21"/>
    <sheet name="3.1.1." sheetId="19" r:id="rId22"/>
    <sheet name="3.1.2." sheetId="20" r:id="rId23"/>
    <sheet name="3.1.3." sheetId="21" r:id="rId24"/>
    <sheet name="3.2." sheetId="22" r:id="rId25"/>
    <sheet name="3.3.1." sheetId="23" r:id="rId26"/>
    <sheet name="3.3.2." sheetId="24" r:id="rId27"/>
    <sheet name="3.3.3." sheetId="25" r:id="rId28"/>
    <sheet name="3.3.4." sheetId="26" r:id="rId29"/>
    <sheet name="3.3.5." sheetId="27" r:id="rId30"/>
    <sheet name="3.4.1." sheetId="64" r:id="rId31"/>
    <sheet name="3.4.2." sheetId="63" r:id="rId32"/>
    <sheet name="3.4.3." sheetId="28" r:id="rId33"/>
    <sheet name="3.4.4." sheetId="29" r:id="rId34"/>
    <sheet name="3.4.5." sheetId="30" r:id="rId35"/>
    <sheet name="3.5." sheetId="31" r:id="rId36"/>
    <sheet name="4.1.1." sheetId="32" r:id="rId37"/>
    <sheet name="4.1.2." sheetId="33" r:id="rId38"/>
    <sheet name="4.2." sheetId="34" r:id="rId39"/>
    <sheet name="4.3." sheetId="35" r:id="rId40"/>
    <sheet name="4.4." sheetId="36" r:id="rId41"/>
    <sheet name="4.5.1." sheetId="71" r:id="rId42"/>
    <sheet name="4.5.2." sheetId="70" r:id="rId43"/>
    <sheet name="4.5.3." sheetId="69" r:id="rId44"/>
    <sheet name="4.5.4." sheetId="68" r:id="rId45"/>
    <sheet name="5." sheetId="77" r:id="rId46"/>
    <sheet name="6.1." sheetId="37" r:id="rId47"/>
    <sheet name="6.2." sheetId="38" r:id="rId48"/>
    <sheet name="6.3." sheetId="39" r:id="rId49"/>
    <sheet name="6.4." sheetId="40" r:id="rId50"/>
    <sheet name="7." sheetId="41" r:id="rId51"/>
    <sheet name="8.1." sheetId="42" r:id="rId52"/>
    <sheet name="8.2." sheetId="43" r:id="rId53"/>
    <sheet name="9." sheetId="44" r:id="rId54"/>
    <sheet name="10.1." sheetId="45" r:id="rId55"/>
    <sheet name="10.2." sheetId="46" r:id="rId56"/>
    <sheet name="10.3." sheetId="47" r:id="rId57"/>
    <sheet name="11.1" sheetId="49" r:id="rId58"/>
    <sheet name="11.2." sheetId="50" r:id="rId59"/>
    <sheet name="11.3." sheetId="51" r:id="rId60"/>
    <sheet name="11.4." sheetId="48" r:id="rId61"/>
    <sheet name="12" sheetId="65" r:id="rId62"/>
    <sheet name="13." sheetId="58" r:id="rId63"/>
    <sheet name="14" sheetId="67" r:id="rId64"/>
    <sheet name="15." sheetId="52" r:id="rId65"/>
    <sheet name="16." sheetId="59" r:id="rId66"/>
    <sheet name="17." sheetId="54" r:id="rId67"/>
    <sheet name="18." sheetId="55" r:id="rId68"/>
    <sheet name="19." sheetId="72" r:id="rId69"/>
    <sheet name="20." sheetId="74" r:id="rId70"/>
    <sheet name="21." sheetId="75" r:id="rId71"/>
    <sheet name="22." sheetId="73" r:id="rId72"/>
    <sheet name="23." sheetId="56" r:id="rId73"/>
    <sheet name="24." sheetId="57" r:id="rId74"/>
    <sheet name="25." sheetId="80" r:id="rId75"/>
    <sheet name="26." sheetId="60" r:id="rId76"/>
    <sheet name="Sheet1" sheetId="81" r:id="rId77"/>
  </sheets>
  <definedNames>
    <definedName name="_xlnm.Print_Area" localSheetId="1">'1.1.'!$A$1:$D$37</definedName>
    <definedName name="_xlnm.Print_Area" localSheetId="2">'1.2.'!$A$1:$D$37</definedName>
    <definedName name="_xlnm.Print_Area" localSheetId="3">'1.3.'!$A$1:$D$37</definedName>
    <definedName name="_xlnm.Print_Area" localSheetId="4">'1.4.'!$A$1:$D$37</definedName>
    <definedName name="_xlnm.Print_Area" localSheetId="5">'1.5.'!$A$1:$D$37</definedName>
    <definedName name="_xlnm.Print_Area" localSheetId="6">'1.6.'!$A$1:$D$37</definedName>
    <definedName name="_xlnm.Print_Area" localSheetId="7">'1.7.'!$A$1:$D$37</definedName>
    <definedName name="_xlnm.Print_Area" localSheetId="8">'1.8.'!$A$1:$D$37</definedName>
    <definedName name="_xlnm.Print_Area" localSheetId="9">'1.9.'!$A$1:$D$37</definedName>
    <definedName name="_xlnm.Print_Area" localSheetId="54">'10.1.'!$A$1:$D$35</definedName>
    <definedName name="_xlnm.Print_Area" localSheetId="55">'10.2.'!$A$1:$D$20</definedName>
    <definedName name="_xlnm.Print_Area" localSheetId="56">'10.3.'!$A$1:$D$30</definedName>
    <definedName name="_xlnm.Print_Area" localSheetId="57">'11.1'!$A$1:$D$37</definedName>
    <definedName name="_xlnm.Print_Area" localSheetId="58">'11.2.'!$A$1:$D$34</definedName>
    <definedName name="_xlnm.Print_Area" localSheetId="59">'11.3.'!$A$1:$D$36</definedName>
    <definedName name="_xlnm.Print_Area" localSheetId="60">'11.4.'!$A$1:$D$36</definedName>
    <definedName name="_xlnm.Print_Area" localSheetId="61">'12'!$A$1:$D$37</definedName>
    <definedName name="_xlnm.Print_Area" localSheetId="62">'13.'!$A$1:$D$35</definedName>
    <definedName name="_xlnm.Print_Area" localSheetId="63">'14'!$A$1:$D$37</definedName>
    <definedName name="_xlnm.Print_Area" localSheetId="64">'15.'!$A$1:$D$37</definedName>
    <definedName name="_xlnm.Print_Area" localSheetId="65">'16.'!$A$1:$D$37</definedName>
    <definedName name="_xlnm.Print_Area" localSheetId="66">'17.'!$A$1:$D$37</definedName>
    <definedName name="_xlnm.Print_Area" localSheetId="67">'18.'!$A$1:$D$35</definedName>
    <definedName name="_xlnm.Print_Area" localSheetId="68">'19.'!$A$1:$D$40</definedName>
    <definedName name="_xlnm.Print_Area" localSheetId="10">'2.1.1.'!$A$1:$D$37</definedName>
    <definedName name="_xlnm.Print_Area" localSheetId="11">'2.1.2.'!$A$1:$D$37</definedName>
    <definedName name="_xlnm.Print_Area" localSheetId="12">'2.2.1'!$A$1:$D$37</definedName>
    <definedName name="_xlnm.Print_Area" localSheetId="13">'2.2.2.'!$A$1:$D$37</definedName>
    <definedName name="_xlnm.Print_Area" localSheetId="14">'2.2.3.'!$A$1:$D$37</definedName>
    <definedName name="_xlnm.Print_Area" localSheetId="15">'2.2.4.'!$A$1:$D$37</definedName>
    <definedName name="_xlnm.Print_Area" localSheetId="16">'2.2.5.'!$A$1:$D$37</definedName>
    <definedName name="_xlnm.Print_Area" localSheetId="17">'2.2.6.'!$A$1:$D$37</definedName>
    <definedName name="_xlnm.Print_Area" localSheetId="18">'2.3.'!$A$1:$D$37</definedName>
    <definedName name="_xlnm.Print_Area" localSheetId="19">'2.4.'!$A$1:$D$35</definedName>
    <definedName name="_xlnm.Print_Area" localSheetId="20">'2.5.'!$A$1:$D$37</definedName>
    <definedName name="_xlnm.Print_Area" localSheetId="69">'20.'!$A$1:$D$36</definedName>
    <definedName name="_xlnm.Print_Area" localSheetId="70">'21.'!$A$1:$D$36</definedName>
    <definedName name="_xlnm.Print_Area" localSheetId="71">'22.'!$A$1:$D$35</definedName>
    <definedName name="_xlnm.Print_Area" localSheetId="72">'23.'!$A$1:$D$35</definedName>
    <definedName name="_xlnm.Print_Area" localSheetId="73">'24.'!$A$1:$D$35</definedName>
    <definedName name="_xlnm.Print_Area" localSheetId="74">'25.'!$A$1:$D$35</definedName>
    <definedName name="_xlnm.Print_Area" localSheetId="75">'26.'!$A$1:$D$22</definedName>
    <definedName name="_xlnm.Print_Area" localSheetId="21">'3.1.1.'!$A$1:$D$40</definedName>
    <definedName name="_xlnm.Print_Area" localSheetId="22">'3.1.2.'!$A$1:$D$40</definedName>
    <definedName name="_xlnm.Print_Area" localSheetId="23">'3.1.3.'!$A$1:$D$40</definedName>
    <definedName name="_xlnm.Print_Area" localSheetId="24">'3.2.'!$A$1:$D$40</definedName>
    <definedName name="_xlnm.Print_Area" localSheetId="25">'3.3.1.'!$A$1:$D$40</definedName>
    <definedName name="_xlnm.Print_Area" localSheetId="26">'3.3.2.'!$A$1:$D$40</definedName>
    <definedName name="_xlnm.Print_Area" localSheetId="27">'3.3.3.'!$A$1:$D$40</definedName>
    <definedName name="_xlnm.Print_Area" localSheetId="28">'3.3.4.'!$A$1:$D$40</definedName>
    <definedName name="_xlnm.Print_Area" localSheetId="29">'3.3.5.'!$A$1:$D$40</definedName>
    <definedName name="_xlnm.Print_Area" localSheetId="30">'3.4.1.'!$A$1:$D$40</definedName>
    <definedName name="_xlnm.Print_Area" localSheetId="31">'3.4.2.'!$A$1:$D$40</definedName>
    <definedName name="_xlnm.Print_Area" localSheetId="32">'3.4.3.'!$A$1:$D$40</definedName>
    <definedName name="_xlnm.Print_Area" localSheetId="33">'3.4.4.'!$A$1:$D$40</definedName>
    <definedName name="_xlnm.Print_Area" localSheetId="34">'3.4.5.'!$A$1:$D$40</definedName>
    <definedName name="_xlnm.Print_Area" localSheetId="35">'3.5.'!$A$1:$D$40</definedName>
    <definedName name="_xlnm.Print_Area" localSheetId="36">'4.1.1.'!$A$1:$D$42</definedName>
    <definedName name="_xlnm.Print_Area" localSheetId="37">'4.1.2.'!$A$1:$D$42</definedName>
    <definedName name="_xlnm.Print_Area" localSheetId="38">'4.2.'!$A$1:$D$42</definedName>
    <definedName name="_xlnm.Print_Area" localSheetId="39">'4.3.'!$A$1:$D$42</definedName>
    <definedName name="_xlnm.Print_Area" localSheetId="40">'4.4.'!$A$1:$D$42</definedName>
    <definedName name="_xlnm.Print_Area" localSheetId="41">'4.5.1.'!$A$1:$D$40</definedName>
    <definedName name="_xlnm.Print_Area" localSheetId="42">'4.5.2.'!$A$1:$D$40</definedName>
    <definedName name="_xlnm.Print_Area" localSheetId="43">'4.5.3.'!$A$1:$D$40</definedName>
    <definedName name="_xlnm.Print_Area" localSheetId="44">'4.5.4.'!$A$1:$D$40</definedName>
    <definedName name="_xlnm.Print_Area" localSheetId="45">'5.'!$A$1:$D$37</definedName>
    <definedName name="_xlnm.Print_Area" localSheetId="46">'6.1.'!$A$1:$D$40</definedName>
    <definedName name="_xlnm.Print_Area" localSheetId="47">'6.2.'!$A$1:$D$40</definedName>
    <definedName name="_xlnm.Print_Area" localSheetId="48">'6.3.'!$A$1:$D$40</definedName>
    <definedName name="_xlnm.Print_Area" localSheetId="49">'6.4.'!$A$1:$D$40</definedName>
    <definedName name="_xlnm.Print_Area" localSheetId="50">'7.'!$A$1:$D$39</definedName>
    <definedName name="_xlnm.Print_Area" localSheetId="51">'8.1.'!$A$1:$D$40</definedName>
    <definedName name="_xlnm.Print_Area" localSheetId="52">'8.2.'!$A$1:$D$40</definedName>
    <definedName name="_xlnm.Print_Area" localSheetId="53">'9.'!$A$1:$D$37</definedName>
    <definedName name="_xlnm.Print_Area" localSheetId="0">Saturs!$A$1:$B$100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47" l="1"/>
  <c r="D16" i="47" s="1"/>
  <c r="D10" i="47"/>
  <c r="D13" i="45"/>
  <c r="D10" i="45"/>
  <c r="D10" i="1"/>
  <c r="C16" i="80" l="1"/>
  <c r="C11" i="80"/>
  <c r="D11" i="80" s="1"/>
  <c r="D30" i="80"/>
  <c r="D29" i="80"/>
  <c r="D28" i="80"/>
  <c r="D27" i="80"/>
  <c r="D26" i="80"/>
  <c r="D25" i="80"/>
  <c r="D24" i="80"/>
  <c r="D23" i="80"/>
  <c r="D22" i="80"/>
  <c r="D21" i="80"/>
  <c r="D20" i="80"/>
  <c r="D19" i="80"/>
  <c r="D18" i="80"/>
  <c r="C17" i="80"/>
  <c r="D17" i="80" s="1"/>
  <c r="D13" i="80"/>
  <c r="D12" i="80"/>
  <c r="D10" i="80"/>
  <c r="C11" i="45"/>
  <c r="D11" i="45" s="1"/>
  <c r="C31" i="80" l="1"/>
  <c r="D14" i="80"/>
  <c r="C14" i="80"/>
  <c r="C32" i="80" s="1"/>
  <c r="D16" i="80"/>
  <c r="D22" i="47"/>
  <c r="D21" i="47"/>
  <c r="D19" i="47"/>
  <c r="D20" i="47"/>
  <c r="D23" i="47"/>
  <c r="D18" i="47"/>
  <c r="C11" i="47"/>
  <c r="D31" i="80" l="1"/>
  <c r="D32" i="80" s="1"/>
  <c r="D35" i="80" s="1"/>
  <c r="C11" i="56"/>
  <c r="C11" i="57"/>
  <c r="C11" i="54"/>
  <c r="C11" i="60"/>
  <c r="D22" i="57"/>
  <c r="C16" i="57"/>
  <c r="C17" i="57" s="1"/>
  <c r="D22" i="56"/>
  <c r="C16" i="56"/>
  <c r="C17" i="56" s="1"/>
  <c r="C16" i="73"/>
  <c r="C17" i="73" s="1"/>
  <c r="C11" i="73"/>
  <c r="C17" i="75"/>
  <c r="C18" i="75" s="1"/>
  <c r="C11" i="75"/>
  <c r="C11" i="74"/>
  <c r="C17" i="74"/>
  <c r="C18" i="74" s="1"/>
  <c r="D26" i="72"/>
  <c r="C11" i="72"/>
  <c r="D20" i="55" l="1"/>
  <c r="C14" i="55"/>
  <c r="C15" i="55" s="1"/>
  <c r="C11" i="55"/>
  <c r="D22" i="54"/>
  <c r="C16" i="54"/>
  <c r="C17" i="54" s="1"/>
  <c r="C16" i="59"/>
  <c r="C17" i="59" s="1"/>
  <c r="C11" i="59"/>
  <c r="D22" i="52"/>
  <c r="C16" i="52"/>
  <c r="C17" i="52" s="1"/>
  <c r="C11" i="52"/>
  <c r="C17" i="67" l="1"/>
  <c r="C16" i="67"/>
  <c r="C11" i="67"/>
  <c r="C11" i="58"/>
  <c r="C11" i="65"/>
  <c r="C16" i="65"/>
  <c r="C17" i="65" s="1"/>
  <c r="D21" i="48"/>
  <c r="C15" i="48"/>
  <c r="C16" i="48" s="1"/>
  <c r="C11" i="48"/>
  <c r="D21" i="51"/>
  <c r="C15" i="51"/>
  <c r="C16" i="51" s="1"/>
  <c r="C11" i="51"/>
  <c r="D20" i="50"/>
  <c r="C15" i="50"/>
  <c r="C16" i="50" s="1"/>
  <c r="C11" i="50"/>
  <c r="D22" i="49"/>
  <c r="C16" i="49"/>
  <c r="C17" i="49" s="1"/>
  <c r="C11" i="49"/>
  <c r="C17" i="47"/>
  <c r="C11" i="46"/>
  <c r="C17" i="45" l="1"/>
  <c r="D17" i="45" s="1"/>
  <c r="C16" i="45"/>
  <c r="D16" i="45" s="1"/>
  <c r="C16" i="44"/>
  <c r="C17" i="44" s="1"/>
  <c r="C11" i="44"/>
  <c r="C18" i="43"/>
  <c r="C19" i="43" s="1"/>
  <c r="C11" i="43"/>
  <c r="C18" i="42"/>
  <c r="C19" i="42" s="1"/>
  <c r="C11" i="42"/>
  <c r="C17" i="41"/>
  <c r="C18" i="41" s="1"/>
  <c r="C10" i="41"/>
  <c r="C18" i="40"/>
  <c r="C11" i="40"/>
  <c r="C18" i="39"/>
  <c r="C19" i="39" s="1"/>
  <c r="C11" i="39"/>
  <c r="D23" i="44"/>
  <c r="C18" i="38"/>
  <c r="C19" i="38" s="1"/>
  <c r="C11" i="38"/>
  <c r="C18" i="37"/>
  <c r="C19" i="37" s="1"/>
  <c r="C11" i="37"/>
  <c r="C16" i="77"/>
  <c r="C17" i="77" s="1"/>
  <c r="C11" i="77"/>
  <c r="C18" i="68"/>
  <c r="C19" i="68" s="1"/>
  <c r="C11" i="68"/>
  <c r="C19" i="69"/>
  <c r="C18" i="69"/>
  <c r="C11" i="69"/>
  <c r="C18" i="70"/>
  <c r="C19" i="70" s="1"/>
  <c r="C11" i="70"/>
  <c r="C18" i="71"/>
  <c r="C19" i="71" s="1"/>
  <c r="C11" i="71"/>
  <c r="C18" i="36"/>
  <c r="C19" i="36" s="1"/>
  <c r="C11" i="36"/>
  <c r="C18" i="35"/>
  <c r="C19" i="35" s="1"/>
  <c r="C11" i="35"/>
  <c r="C18" i="34"/>
  <c r="C19" i="34" s="1"/>
  <c r="C11" i="34"/>
  <c r="D26" i="34"/>
  <c r="C18" i="33"/>
  <c r="C19" i="33" s="1"/>
  <c r="C11" i="33"/>
  <c r="C19" i="32"/>
  <c r="C18" i="32"/>
  <c r="C11" i="32"/>
  <c r="C18" i="31"/>
  <c r="C19" i="31" s="1"/>
  <c r="C11" i="31"/>
  <c r="C18" i="30"/>
  <c r="C19" i="30" s="1"/>
  <c r="C11" i="30"/>
  <c r="C18" i="29"/>
  <c r="C19" i="29" s="1"/>
  <c r="C11" i="29"/>
  <c r="C18" i="28"/>
  <c r="C19" i="28" s="1"/>
  <c r="C11" i="28"/>
  <c r="C16" i="1"/>
  <c r="C16" i="2"/>
  <c r="C16" i="3"/>
  <c r="C16" i="4"/>
  <c r="C16" i="5"/>
  <c r="C16" i="6"/>
  <c r="C16" i="7"/>
  <c r="C16" i="8"/>
  <c r="C16" i="9"/>
  <c r="C16" i="10"/>
  <c r="C16" i="61"/>
  <c r="C16" i="11"/>
  <c r="C16" i="12"/>
  <c r="C16" i="13"/>
  <c r="C16" i="14"/>
  <c r="C16" i="15"/>
  <c r="C16" i="16"/>
  <c r="C16" i="17"/>
  <c r="C16" i="18"/>
  <c r="C16" i="62"/>
  <c r="C18" i="19"/>
  <c r="C18" i="20"/>
  <c r="C19" i="20" s="1"/>
  <c r="C18" i="21"/>
  <c r="C18" i="22"/>
  <c r="C19" i="22" s="1"/>
  <c r="C18" i="23"/>
  <c r="C19" i="23" s="1"/>
  <c r="C18" i="24"/>
  <c r="C18" i="25"/>
  <c r="C19" i="25" s="1"/>
  <c r="C18" i="26"/>
  <c r="C19" i="26" s="1"/>
  <c r="C18" i="27"/>
  <c r="C19" i="27" s="1"/>
  <c r="C18" i="64"/>
  <c r="C19" i="64" s="1"/>
  <c r="C18" i="63"/>
  <c r="C19" i="63" s="1"/>
  <c r="C11" i="63"/>
  <c r="C11" i="64"/>
  <c r="C11" i="27"/>
  <c r="C11" i="26"/>
  <c r="C11" i="25"/>
  <c r="C19" i="24"/>
  <c r="C11" i="23"/>
  <c r="C11" i="22"/>
  <c r="C19" i="21"/>
  <c r="C11" i="21"/>
  <c r="C11" i="20"/>
  <c r="C19" i="19" l="1"/>
  <c r="C11" i="19"/>
  <c r="C17" i="62"/>
  <c r="C11" i="62"/>
  <c r="C17" i="18"/>
  <c r="C11" i="18"/>
  <c r="C17" i="17"/>
  <c r="C11" i="17"/>
  <c r="C17" i="16"/>
  <c r="C11" i="16"/>
  <c r="C17" i="15"/>
  <c r="C11" i="15"/>
  <c r="C17" i="14" l="1"/>
  <c r="C11" i="14"/>
  <c r="C17" i="13"/>
  <c r="C11" i="13"/>
  <c r="C17" i="12"/>
  <c r="C11" i="12"/>
  <c r="C17" i="11"/>
  <c r="C11" i="11"/>
  <c r="C17" i="61"/>
  <c r="C11" i="61"/>
  <c r="C17" i="10"/>
  <c r="C11" i="10"/>
  <c r="C17" i="9"/>
  <c r="C11" i="9"/>
  <c r="C17" i="8"/>
  <c r="C11" i="8"/>
  <c r="C17" i="7"/>
  <c r="C11" i="7"/>
  <c r="C17" i="6"/>
  <c r="C11" i="6"/>
  <c r="C17" i="5"/>
  <c r="C11" i="5"/>
  <c r="C17" i="4"/>
  <c r="C11" i="4"/>
  <c r="C17" i="3"/>
  <c r="C11" i="3"/>
  <c r="C17" i="2"/>
  <c r="C11" i="2"/>
  <c r="C17" i="1" l="1"/>
  <c r="C31" i="1" s="1"/>
  <c r="C11" i="1"/>
  <c r="D29" i="56" l="1"/>
  <c r="D30" i="56"/>
  <c r="D11" i="60" l="1"/>
  <c r="D12" i="60"/>
  <c r="D13" i="60"/>
  <c r="D10" i="60"/>
  <c r="D17" i="1"/>
  <c r="D18" i="1"/>
  <c r="D19" i="1"/>
  <c r="D20" i="1"/>
  <c r="D21" i="1"/>
  <c r="D22" i="1"/>
  <c r="D23" i="1"/>
  <c r="D24" i="1"/>
  <c r="D25" i="1"/>
  <c r="D26" i="1"/>
  <c r="D27" i="1"/>
  <c r="D28" i="1"/>
  <c r="D29" i="1"/>
  <c r="D30" i="1"/>
  <c r="D16" i="1"/>
  <c r="D12" i="1"/>
  <c r="D13" i="1"/>
  <c r="D17" i="61"/>
  <c r="D18" i="61"/>
  <c r="D19" i="61"/>
  <c r="D20" i="61"/>
  <c r="D21" i="61"/>
  <c r="D22" i="61"/>
  <c r="D23" i="61"/>
  <c r="D24" i="61"/>
  <c r="D25" i="61"/>
  <c r="D26" i="61"/>
  <c r="D27" i="61"/>
  <c r="D29" i="61"/>
  <c r="D30" i="61"/>
  <c r="D16" i="61"/>
  <c r="D10" i="61"/>
  <c r="D12" i="61"/>
  <c r="D13" i="61"/>
  <c r="D17" i="13"/>
  <c r="D18" i="13"/>
  <c r="D19" i="13"/>
  <c r="D20" i="13"/>
  <c r="D21" i="13"/>
  <c r="D22" i="13"/>
  <c r="D23" i="13"/>
  <c r="D24" i="13"/>
  <c r="D25" i="13"/>
  <c r="D26" i="13"/>
  <c r="D27" i="13"/>
  <c r="D29" i="13"/>
  <c r="D30" i="13"/>
  <c r="D16" i="13"/>
  <c r="D13" i="13"/>
  <c r="D12" i="13"/>
  <c r="D10" i="13"/>
  <c r="D17" i="15"/>
  <c r="D18" i="15"/>
  <c r="D19" i="15"/>
  <c r="D20" i="15"/>
  <c r="D21" i="15"/>
  <c r="D22" i="15"/>
  <c r="D23" i="15"/>
  <c r="D24" i="15"/>
  <c r="D25" i="15"/>
  <c r="D26" i="15"/>
  <c r="D27" i="15"/>
  <c r="D28" i="15"/>
  <c r="D29" i="15"/>
  <c r="D30" i="15"/>
  <c r="D16" i="15"/>
  <c r="D10" i="15"/>
  <c r="D12" i="15"/>
  <c r="D13" i="15"/>
  <c r="D18" i="16"/>
  <c r="D19" i="16"/>
  <c r="D20" i="16"/>
  <c r="D21" i="16"/>
  <c r="D22" i="16"/>
  <c r="D23" i="16"/>
  <c r="D24" i="16"/>
  <c r="D25" i="16"/>
  <c r="D26" i="16"/>
  <c r="D27" i="16"/>
  <c r="D28" i="16"/>
  <c r="D29" i="16"/>
  <c r="D30" i="16"/>
  <c r="D16" i="16"/>
  <c r="D10" i="16"/>
  <c r="D12" i="16"/>
  <c r="D13" i="16"/>
  <c r="D18" i="17"/>
  <c r="D19" i="17"/>
  <c r="D20" i="17"/>
  <c r="D21" i="17"/>
  <c r="D22" i="17"/>
  <c r="D23" i="17"/>
  <c r="D24" i="17"/>
  <c r="D25" i="17"/>
  <c r="D26" i="17"/>
  <c r="D27" i="17"/>
  <c r="D28" i="17"/>
  <c r="D29" i="17"/>
  <c r="D30" i="17"/>
  <c r="D16" i="17"/>
  <c r="D10" i="17"/>
  <c r="D12" i="17"/>
  <c r="D13" i="17"/>
  <c r="D18" i="18"/>
  <c r="D19" i="18"/>
  <c r="D20" i="18"/>
  <c r="D21" i="18"/>
  <c r="D22" i="18"/>
  <c r="D23" i="18"/>
  <c r="D24" i="18"/>
  <c r="D25" i="18"/>
  <c r="D26" i="18"/>
  <c r="D27" i="18"/>
  <c r="D28" i="18"/>
  <c r="D29" i="18"/>
  <c r="D30" i="18"/>
  <c r="D16" i="18"/>
  <c r="D10" i="18"/>
  <c r="D12" i="18"/>
  <c r="D13" i="18"/>
  <c r="D18" i="62"/>
  <c r="D19" i="62"/>
  <c r="D20" i="62"/>
  <c r="D21" i="62"/>
  <c r="D22" i="62"/>
  <c r="D23" i="62"/>
  <c r="D24" i="62"/>
  <c r="D25" i="62"/>
  <c r="D26" i="62"/>
  <c r="D27" i="62"/>
  <c r="D29" i="62"/>
  <c r="D30" i="62"/>
  <c r="D16" i="62"/>
  <c r="D10" i="62"/>
  <c r="D12" i="62"/>
  <c r="D13" i="62"/>
  <c r="D20" i="19"/>
  <c r="D21" i="19"/>
  <c r="D22" i="19"/>
  <c r="D23" i="19"/>
  <c r="D24" i="19"/>
  <c r="D25" i="19"/>
  <c r="D26" i="19"/>
  <c r="D27" i="19"/>
  <c r="D28" i="19"/>
  <c r="D29" i="19"/>
  <c r="D30" i="19"/>
  <c r="D31" i="19"/>
  <c r="D33" i="19"/>
  <c r="D34" i="19"/>
  <c r="D35" i="19"/>
  <c r="D18" i="19"/>
  <c r="D10" i="19"/>
  <c r="D12" i="19"/>
  <c r="D13" i="19"/>
  <c r="D14" i="19"/>
  <c r="D15" i="19"/>
  <c r="D31" i="1" l="1"/>
  <c r="D20" i="22"/>
  <c r="D21" i="22"/>
  <c r="D22" i="22"/>
  <c r="D23" i="22"/>
  <c r="D24" i="22"/>
  <c r="D25" i="22"/>
  <c r="D26" i="22"/>
  <c r="D27" i="22"/>
  <c r="D28" i="22"/>
  <c r="D29" i="22"/>
  <c r="D30" i="22"/>
  <c r="D31" i="22"/>
  <c r="D33" i="22"/>
  <c r="D34" i="22"/>
  <c r="D35" i="22"/>
  <c r="D18" i="22"/>
  <c r="D15" i="22"/>
  <c r="D12" i="22"/>
  <c r="D13" i="22"/>
  <c r="D14" i="22"/>
  <c r="D10" i="22"/>
  <c r="D20" i="26"/>
  <c r="D21" i="26"/>
  <c r="D22" i="26"/>
  <c r="D23" i="26"/>
  <c r="D24" i="26"/>
  <c r="D25" i="26"/>
  <c r="D26" i="26"/>
  <c r="D27" i="26"/>
  <c r="D28" i="26"/>
  <c r="D29" i="26"/>
  <c r="D30" i="26"/>
  <c r="D31" i="26"/>
  <c r="D32" i="26"/>
  <c r="D33" i="26"/>
  <c r="D34" i="26"/>
  <c r="D35" i="26"/>
  <c r="D18" i="26"/>
  <c r="D10" i="26"/>
  <c r="D12" i="26"/>
  <c r="D13" i="26"/>
  <c r="D14" i="26"/>
  <c r="D15" i="26"/>
  <c r="D20" i="63"/>
  <c r="D21" i="63"/>
  <c r="D22" i="63"/>
  <c r="D23" i="63"/>
  <c r="D24" i="63"/>
  <c r="D25" i="63"/>
  <c r="D26" i="63"/>
  <c r="D27" i="63"/>
  <c r="D28" i="63"/>
  <c r="D29" i="63"/>
  <c r="D30" i="63"/>
  <c r="D31" i="63"/>
  <c r="D32" i="63"/>
  <c r="D33" i="63"/>
  <c r="D34" i="63"/>
  <c r="D35" i="63"/>
  <c r="D18" i="63"/>
  <c r="D10" i="63"/>
  <c r="D12" i="63"/>
  <c r="D13" i="63"/>
  <c r="D14" i="63"/>
  <c r="D15" i="63"/>
  <c r="D20" i="28"/>
  <c r="D21" i="28"/>
  <c r="D22" i="28"/>
  <c r="D23" i="28"/>
  <c r="D24" i="28"/>
  <c r="D25" i="28"/>
  <c r="D26" i="28"/>
  <c r="D27" i="28"/>
  <c r="D28" i="28"/>
  <c r="D29" i="28"/>
  <c r="D30" i="28"/>
  <c r="D31" i="28"/>
  <c r="D32" i="28"/>
  <c r="D33" i="28"/>
  <c r="D34" i="28"/>
  <c r="D35" i="28"/>
  <c r="D18" i="28"/>
  <c r="D15" i="28"/>
  <c r="D12" i="28"/>
  <c r="D13" i="28"/>
  <c r="D14" i="28"/>
  <c r="D10" i="28"/>
  <c r="D20" i="29"/>
  <c r="D21" i="29"/>
  <c r="D22" i="29"/>
  <c r="D23" i="29"/>
  <c r="D24" i="29"/>
  <c r="D25" i="29"/>
  <c r="D26" i="29"/>
  <c r="D27" i="29"/>
  <c r="D28" i="29"/>
  <c r="D29" i="29"/>
  <c r="D30" i="29"/>
  <c r="D31" i="29"/>
  <c r="D32" i="29"/>
  <c r="D33" i="29"/>
  <c r="D34" i="29"/>
  <c r="D35" i="29"/>
  <c r="D18" i="29"/>
  <c r="D10" i="29"/>
  <c r="D12" i="29"/>
  <c r="D13" i="29"/>
  <c r="D14" i="29"/>
  <c r="D15" i="29"/>
  <c r="D20" i="30"/>
  <c r="D21" i="30"/>
  <c r="D22" i="30"/>
  <c r="D23" i="30"/>
  <c r="D24" i="30"/>
  <c r="D25" i="30"/>
  <c r="D26" i="30"/>
  <c r="D27" i="30"/>
  <c r="D28" i="30"/>
  <c r="D29" i="30"/>
  <c r="D30" i="30"/>
  <c r="D31" i="30"/>
  <c r="D33" i="30"/>
  <c r="D34" i="30"/>
  <c r="D35" i="30"/>
  <c r="D18" i="30"/>
  <c r="D15" i="30"/>
  <c r="D10" i="30"/>
  <c r="D12" i="30"/>
  <c r="D13" i="30"/>
  <c r="D14" i="30"/>
  <c r="D20" i="34"/>
  <c r="D21" i="34"/>
  <c r="D22" i="34"/>
  <c r="D23" i="34"/>
  <c r="D24" i="34"/>
  <c r="D25" i="34"/>
  <c r="D27" i="34"/>
  <c r="D28" i="34"/>
  <c r="D29" i="34"/>
  <c r="D30" i="34"/>
  <c r="D31" i="34"/>
  <c r="D33" i="34"/>
  <c r="D34" i="34"/>
  <c r="D35" i="34"/>
  <c r="D18" i="34"/>
  <c r="D10" i="34"/>
  <c r="D12" i="34"/>
  <c r="D13" i="34"/>
  <c r="D14" i="34"/>
  <c r="D15" i="34"/>
  <c r="D20" i="35"/>
  <c r="D21" i="35"/>
  <c r="D22" i="35"/>
  <c r="D23" i="35"/>
  <c r="D24" i="35"/>
  <c r="D25" i="35"/>
  <c r="D26" i="35"/>
  <c r="D27" i="35"/>
  <c r="D28" i="35"/>
  <c r="D29" i="35"/>
  <c r="D30" i="35"/>
  <c r="D31" i="35"/>
  <c r="D32" i="35"/>
  <c r="D33" i="35"/>
  <c r="D34" i="35"/>
  <c r="D35" i="35"/>
  <c r="D18" i="35"/>
  <c r="D10" i="35"/>
  <c r="D12" i="35"/>
  <c r="D13" i="35"/>
  <c r="D14" i="35"/>
  <c r="D15" i="35"/>
  <c r="D20" i="36"/>
  <c r="D21" i="36"/>
  <c r="D22" i="36"/>
  <c r="D23" i="36"/>
  <c r="D24" i="36"/>
  <c r="D25" i="36"/>
  <c r="D26" i="36"/>
  <c r="D27" i="36"/>
  <c r="D28" i="36"/>
  <c r="D29" i="36"/>
  <c r="D30" i="36"/>
  <c r="D31" i="36"/>
  <c r="D32" i="36"/>
  <c r="D33" i="36"/>
  <c r="D34" i="36"/>
  <c r="D35" i="36"/>
  <c r="D18" i="36"/>
  <c r="D12" i="36"/>
  <c r="D13" i="36"/>
  <c r="D14" i="36"/>
  <c r="D15" i="36"/>
  <c r="D10" i="36"/>
  <c r="D20" i="71"/>
  <c r="D21" i="71"/>
  <c r="D22" i="71"/>
  <c r="D23" i="71"/>
  <c r="D24" i="71"/>
  <c r="D25" i="71"/>
  <c r="D26" i="71"/>
  <c r="D27" i="71"/>
  <c r="D28" i="71"/>
  <c r="D29" i="71"/>
  <c r="D30" i="71"/>
  <c r="D31" i="71"/>
  <c r="D32" i="71"/>
  <c r="D33" i="71"/>
  <c r="D34" i="71"/>
  <c r="D35" i="71"/>
  <c r="D18" i="71"/>
  <c r="D15" i="71"/>
  <c r="D12" i="71"/>
  <c r="D13" i="71"/>
  <c r="D14" i="71"/>
  <c r="D10" i="71"/>
  <c r="D20" i="38"/>
  <c r="D21" i="38"/>
  <c r="D22" i="38"/>
  <c r="D23" i="38"/>
  <c r="D24" i="38"/>
  <c r="D25" i="38"/>
  <c r="D26" i="38"/>
  <c r="D27" i="38"/>
  <c r="D28" i="38"/>
  <c r="D29" i="38"/>
  <c r="D30" i="38"/>
  <c r="D31" i="38"/>
  <c r="D32" i="38"/>
  <c r="D33" i="38"/>
  <c r="D34" i="38"/>
  <c r="D35" i="38"/>
  <c r="D18" i="38"/>
  <c r="D15" i="38"/>
  <c r="D12" i="38"/>
  <c r="D13" i="38"/>
  <c r="D14" i="38"/>
  <c r="D10" i="38"/>
  <c r="D20" i="39"/>
  <c r="D21" i="39"/>
  <c r="D22" i="39"/>
  <c r="D23" i="39"/>
  <c r="D24" i="39"/>
  <c r="D25" i="39"/>
  <c r="D26" i="39"/>
  <c r="D27" i="39"/>
  <c r="D28" i="39"/>
  <c r="D29" i="39"/>
  <c r="D30" i="39"/>
  <c r="D31" i="39"/>
  <c r="D32" i="39"/>
  <c r="D33" i="39"/>
  <c r="D34" i="39"/>
  <c r="D35" i="39"/>
  <c r="D18" i="39"/>
  <c r="D10" i="39"/>
  <c r="D12" i="39"/>
  <c r="D13" i="39"/>
  <c r="D14" i="39"/>
  <c r="D15" i="39"/>
  <c r="D20" i="40"/>
  <c r="D21" i="40"/>
  <c r="D22" i="40"/>
  <c r="D23" i="40"/>
  <c r="D24" i="40"/>
  <c r="D25" i="40"/>
  <c r="D26" i="40"/>
  <c r="D27" i="40"/>
  <c r="D28" i="40"/>
  <c r="D29" i="40"/>
  <c r="D30" i="40"/>
  <c r="D31" i="40"/>
  <c r="D32" i="40"/>
  <c r="D33" i="40"/>
  <c r="D34" i="40"/>
  <c r="D35" i="40"/>
  <c r="D18" i="40"/>
  <c r="D15" i="40"/>
  <c r="D12" i="40"/>
  <c r="D13" i="40"/>
  <c r="D14" i="40"/>
  <c r="D10" i="40"/>
  <c r="D19" i="41"/>
  <c r="D20" i="41"/>
  <c r="D21" i="41"/>
  <c r="D22" i="41"/>
  <c r="D23" i="41"/>
  <c r="D24" i="41"/>
  <c r="D25" i="41"/>
  <c r="D26" i="41"/>
  <c r="D27" i="41"/>
  <c r="D28" i="41"/>
  <c r="D29" i="41"/>
  <c r="D30" i="41"/>
  <c r="D32" i="41"/>
  <c r="D33" i="41"/>
  <c r="D34" i="41"/>
  <c r="D17" i="41"/>
  <c r="D14" i="41"/>
  <c r="D11" i="41"/>
  <c r="D12" i="41"/>
  <c r="D13" i="41"/>
  <c r="D9" i="41"/>
  <c r="D20" i="42"/>
  <c r="D21" i="42"/>
  <c r="D22" i="42"/>
  <c r="D23" i="42"/>
  <c r="D24" i="42"/>
  <c r="D25" i="42"/>
  <c r="D26" i="42"/>
  <c r="D27" i="42"/>
  <c r="D28" i="42"/>
  <c r="D29" i="42"/>
  <c r="D30" i="42"/>
  <c r="D31" i="42"/>
  <c r="D32" i="42"/>
  <c r="D33" i="42"/>
  <c r="D34" i="42"/>
  <c r="D35" i="42"/>
  <c r="D18" i="42"/>
  <c r="D12" i="42"/>
  <c r="D13" i="42"/>
  <c r="D14" i="42"/>
  <c r="D15" i="42"/>
  <c r="D10" i="42"/>
  <c r="D20" i="43"/>
  <c r="D21" i="43"/>
  <c r="D22" i="43"/>
  <c r="D23" i="43"/>
  <c r="D24" i="43"/>
  <c r="D25" i="43"/>
  <c r="D26" i="43"/>
  <c r="D27" i="43"/>
  <c r="D28" i="43"/>
  <c r="D29" i="43"/>
  <c r="D30" i="43"/>
  <c r="D31" i="43"/>
  <c r="D33" i="43"/>
  <c r="D34" i="43"/>
  <c r="D35" i="43"/>
  <c r="D18" i="43"/>
  <c r="D10" i="43"/>
  <c r="D12" i="43"/>
  <c r="D14" i="43"/>
  <c r="D15" i="43"/>
  <c r="D18" i="44"/>
  <c r="D19" i="44"/>
  <c r="D20" i="44"/>
  <c r="D21" i="44"/>
  <c r="D22" i="44"/>
  <c r="D24" i="44"/>
  <c r="D25" i="44"/>
  <c r="D26" i="44"/>
  <c r="D27" i="44"/>
  <c r="D28" i="44"/>
  <c r="D29" i="44"/>
  <c r="D30" i="44"/>
  <c r="D16" i="44"/>
  <c r="D10" i="44"/>
  <c r="D12" i="44"/>
  <c r="D13" i="44"/>
  <c r="D18" i="45"/>
  <c r="D19" i="45"/>
  <c r="D20" i="45"/>
  <c r="D21" i="45"/>
  <c r="D22" i="45"/>
  <c r="D23" i="45"/>
  <c r="D24" i="45"/>
  <c r="D25" i="45"/>
  <c r="D26" i="45"/>
  <c r="D27" i="45"/>
  <c r="D28" i="45"/>
  <c r="D29" i="45"/>
  <c r="D30" i="45"/>
  <c r="D10" i="46"/>
  <c r="D12" i="46"/>
  <c r="D13" i="46"/>
  <c r="D12" i="47"/>
  <c r="D13" i="47"/>
  <c r="D18" i="49"/>
  <c r="D19" i="49"/>
  <c r="D20" i="49"/>
  <c r="D21" i="49"/>
  <c r="D23" i="49"/>
  <c r="D24" i="49"/>
  <c r="D25" i="49"/>
  <c r="D26" i="49"/>
  <c r="D27" i="49"/>
  <c r="D28" i="49"/>
  <c r="D29" i="49"/>
  <c r="D30" i="49"/>
  <c r="D16" i="49"/>
  <c r="D10" i="49"/>
  <c r="D12" i="49"/>
  <c r="D13" i="49"/>
  <c r="D17" i="51"/>
  <c r="D18" i="51"/>
  <c r="D19" i="51"/>
  <c r="D20" i="51"/>
  <c r="D22" i="51"/>
  <c r="D23" i="51"/>
  <c r="D24" i="51"/>
  <c r="D25" i="51"/>
  <c r="D26" i="51"/>
  <c r="D28" i="51"/>
  <c r="D29" i="51"/>
  <c r="D15" i="51"/>
  <c r="D10" i="51"/>
  <c r="D12" i="51"/>
  <c r="D18" i="65"/>
  <c r="D19" i="65"/>
  <c r="D20" i="65"/>
  <c r="D21" i="65"/>
  <c r="D22" i="65"/>
  <c r="D23" i="65"/>
  <c r="D24" i="65"/>
  <c r="D25" i="65"/>
  <c r="D26" i="65"/>
  <c r="D27" i="65"/>
  <c r="D28" i="65"/>
  <c r="D29" i="65"/>
  <c r="D30" i="65"/>
  <c r="D16" i="65"/>
  <c r="D10" i="65"/>
  <c r="D12" i="65"/>
  <c r="D13" i="65"/>
  <c r="D16" i="58"/>
  <c r="D17" i="58"/>
  <c r="D18" i="58"/>
  <c r="D15" i="58"/>
  <c r="D12" i="58"/>
  <c r="D10" i="58"/>
  <c r="D19" i="67"/>
  <c r="D20" i="67"/>
  <c r="D21" i="67"/>
  <c r="D22" i="67"/>
  <c r="D23" i="67"/>
  <c r="D24" i="67"/>
  <c r="D25" i="67"/>
  <c r="D26" i="67"/>
  <c r="D27" i="67"/>
  <c r="D28" i="67"/>
  <c r="D29" i="67"/>
  <c r="D30" i="67"/>
  <c r="D16" i="67"/>
  <c r="D12" i="67"/>
  <c r="D13" i="67"/>
  <c r="D10" i="67"/>
  <c r="D18" i="59"/>
  <c r="D19" i="59"/>
  <c r="D20" i="59"/>
  <c r="D21" i="59"/>
  <c r="D22" i="59"/>
  <c r="D23" i="59"/>
  <c r="D24" i="59"/>
  <c r="D25" i="59"/>
  <c r="D26" i="59"/>
  <c r="D27" i="59"/>
  <c r="D28" i="59"/>
  <c r="D29" i="59"/>
  <c r="D30" i="59"/>
  <c r="D16" i="59"/>
  <c r="D12" i="59"/>
  <c r="D13" i="59"/>
  <c r="D10" i="59"/>
  <c r="D15" i="55"/>
  <c r="D16" i="55"/>
  <c r="D17" i="55"/>
  <c r="D18" i="55"/>
  <c r="D19" i="55"/>
  <c r="D21" i="55"/>
  <c r="D22" i="55"/>
  <c r="D23" i="55"/>
  <c r="D24" i="55"/>
  <c r="D25" i="55"/>
  <c r="D27" i="55"/>
  <c r="D28" i="55"/>
  <c r="D14" i="55"/>
  <c r="D10" i="55"/>
  <c r="D20" i="72"/>
  <c r="D21" i="72"/>
  <c r="D22" i="72"/>
  <c r="D23" i="72"/>
  <c r="D24" i="72"/>
  <c r="D25" i="72"/>
  <c r="D27" i="72"/>
  <c r="D28" i="72"/>
  <c r="D29" i="72"/>
  <c r="D30" i="72"/>
  <c r="D31" i="72"/>
  <c r="D33" i="72"/>
  <c r="D34" i="72"/>
  <c r="D35" i="72"/>
  <c r="D12" i="72"/>
  <c r="D13" i="72"/>
  <c r="D14" i="72"/>
  <c r="D15" i="72"/>
  <c r="D10" i="72"/>
  <c r="D17" i="73"/>
  <c r="D18" i="73"/>
  <c r="D19" i="73"/>
  <c r="D20" i="73"/>
  <c r="D21" i="73"/>
  <c r="D22" i="73"/>
  <c r="D23" i="73"/>
  <c r="D24" i="73"/>
  <c r="D25" i="73"/>
  <c r="D26" i="73"/>
  <c r="D27" i="73"/>
  <c r="D28" i="73"/>
  <c r="D29" i="73"/>
  <c r="D30" i="73"/>
  <c r="D16" i="73"/>
  <c r="D12" i="73"/>
  <c r="D13" i="73"/>
  <c r="D10" i="73"/>
  <c r="D18" i="57"/>
  <c r="D19" i="57"/>
  <c r="D20" i="57"/>
  <c r="D21" i="57"/>
  <c r="D23" i="57"/>
  <c r="D24" i="57"/>
  <c r="D25" i="57"/>
  <c r="D26" i="57"/>
  <c r="D27" i="57"/>
  <c r="D28" i="57"/>
  <c r="D29" i="57"/>
  <c r="D30" i="57"/>
  <c r="D12" i="57"/>
  <c r="D13" i="57"/>
  <c r="D10" i="57"/>
  <c r="D16" i="57"/>
  <c r="C18" i="72"/>
  <c r="C19" i="72" s="1"/>
  <c r="D19" i="72" s="1"/>
  <c r="D18" i="72" l="1"/>
  <c r="D18" i="8"/>
  <c r="D19" i="8"/>
  <c r="D20" i="8"/>
  <c r="D21" i="8"/>
  <c r="D22" i="8"/>
  <c r="D23" i="8"/>
  <c r="D24" i="8"/>
  <c r="D25" i="8"/>
  <c r="D26" i="8"/>
  <c r="D29" i="8"/>
  <c r="D30" i="8"/>
  <c r="D16" i="8"/>
  <c r="D12" i="8"/>
  <c r="D13" i="8"/>
  <c r="D11" i="8"/>
  <c r="D10" i="8"/>
  <c r="D18" i="6"/>
  <c r="D19" i="6"/>
  <c r="D20" i="6"/>
  <c r="D21" i="6"/>
  <c r="D22" i="6"/>
  <c r="D23" i="6"/>
  <c r="D24" i="6"/>
  <c r="D25" i="6"/>
  <c r="D26" i="6"/>
  <c r="D27" i="6"/>
  <c r="D29" i="6"/>
  <c r="D30" i="6"/>
  <c r="D16" i="6"/>
  <c r="D13" i="6"/>
  <c r="D12" i="6"/>
  <c r="D10" i="6"/>
  <c r="D18" i="5"/>
  <c r="D19" i="5"/>
  <c r="D20" i="5"/>
  <c r="D21" i="5"/>
  <c r="D22" i="5"/>
  <c r="D23" i="5"/>
  <c r="D24" i="5"/>
  <c r="D25" i="5"/>
  <c r="D26" i="5"/>
  <c r="D27" i="5"/>
  <c r="D28" i="5"/>
  <c r="D29" i="5"/>
  <c r="D30" i="5"/>
  <c r="D16" i="5"/>
  <c r="D12" i="5"/>
  <c r="D10" i="5"/>
  <c r="D18" i="4"/>
  <c r="D19" i="4"/>
  <c r="D20" i="4"/>
  <c r="D21" i="4"/>
  <c r="D22" i="4"/>
  <c r="D23" i="4"/>
  <c r="D24" i="4"/>
  <c r="D25" i="4"/>
  <c r="D26" i="4"/>
  <c r="D27" i="4"/>
  <c r="D29" i="4"/>
  <c r="D30" i="4"/>
  <c r="D16" i="4"/>
  <c r="D13" i="4"/>
  <c r="D12" i="4"/>
  <c r="D10" i="4"/>
  <c r="D19" i="3"/>
  <c r="D20" i="3"/>
  <c r="D21" i="3"/>
  <c r="D22" i="3"/>
  <c r="D23" i="3"/>
  <c r="D24" i="3"/>
  <c r="D25" i="3"/>
  <c r="D26" i="3"/>
  <c r="D27" i="3"/>
  <c r="D28" i="3"/>
  <c r="D29" i="3"/>
  <c r="D30" i="3"/>
  <c r="D16" i="3"/>
  <c r="D13" i="3"/>
  <c r="D12" i="3"/>
  <c r="D10" i="3"/>
  <c r="D17" i="65" l="1"/>
  <c r="D17" i="59"/>
  <c r="D17" i="67"/>
  <c r="D16" i="51"/>
  <c r="D17" i="49"/>
  <c r="D17" i="57"/>
  <c r="D17" i="47" l="1"/>
  <c r="D24" i="47" s="1"/>
  <c r="D18" i="41"/>
  <c r="D19" i="63"/>
  <c r="D17" i="44"/>
  <c r="D19" i="43"/>
  <c r="D19" i="42"/>
  <c r="C19" i="40"/>
  <c r="D19" i="40" s="1"/>
  <c r="D19" i="39"/>
  <c r="D19" i="38"/>
  <c r="D19" i="71"/>
  <c r="D19" i="36"/>
  <c r="D19" i="35"/>
  <c r="D19" i="34"/>
  <c r="D19" i="30"/>
  <c r="D19" i="29"/>
  <c r="D19" i="28"/>
  <c r="D19" i="26"/>
  <c r="D19" i="22"/>
  <c r="D19" i="19"/>
  <c r="D17" i="62"/>
  <c r="D17" i="18"/>
  <c r="D17" i="17"/>
  <c r="D17" i="16"/>
  <c r="D17" i="4"/>
  <c r="D17" i="5"/>
  <c r="D17" i="56" l="1"/>
  <c r="D18" i="56"/>
  <c r="D19" i="56"/>
  <c r="D20" i="56"/>
  <c r="D21" i="56"/>
  <c r="D23" i="56"/>
  <c r="D24" i="56"/>
  <c r="D25" i="56"/>
  <c r="D26" i="56"/>
  <c r="D27" i="56"/>
  <c r="D28" i="56"/>
  <c r="D16" i="56"/>
  <c r="D13" i="56"/>
  <c r="D12" i="56"/>
  <c r="D10" i="56"/>
  <c r="D18" i="75" l="1"/>
  <c r="D19" i="75"/>
  <c r="D20" i="75"/>
  <c r="D21" i="75"/>
  <c r="D22" i="75"/>
  <c r="D23" i="75"/>
  <c r="D24" i="75"/>
  <c r="D25" i="75"/>
  <c r="D26" i="75"/>
  <c r="D27" i="75"/>
  <c r="D28" i="75"/>
  <c r="D29" i="75"/>
  <c r="D30" i="75"/>
  <c r="D31" i="75"/>
  <c r="D17" i="75"/>
  <c r="D12" i="75"/>
  <c r="D13" i="75"/>
  <c r="D14" i="75"/>
  <c r="D10" i="75"/>
  <c r="D18" i="74"/>
  <c r="D19" i="74"/>
  <c r="D20" i="74"/>
  <c r="D21" i="74"/>
  <c r="D22" i="74"/>
  <c r="D23" i="74"/>
  <c r="D24" i="74"/>
  <c r="D25" i="74"/>
  <c r="D26" i="74"/>
  <c r="D27" i="74"/>
  <c r="D28" i="74"/>
  <c r="D29" i="74"/>
  <c r="D30" i="74"/>
  <c r="D31" i="74"/>
  <c r="D17" i="74"/>
  <c r="D14" i="74"/>
  <c r="D12" i="74"/>
  <c r="D13" i="74"/>
  <c r="D10" i="74"/>
  <c r="D17" i="54"/>
  <c r="D18" i="54"/>
  <c r="D20" i="54"/>
  <c r="D21" i="54"/>
  <c r="D23" i="54"/>
  <c r="D24" i="54"/>
  <c r="D25" i="54"/>
  <c r="D26" i="54"/>
  <c r="D27" i="54"/>
  <c r="D29" i="54"/>
  <c r="D30" i="54"/>
  <c r="D16" i="54"/>
  <c r="D13" i="54"/>
  <c r="D12" i="54"/>
  <c r="D10" i="54"/>
  <c r="D17" i="52"/>
  <c r="D18" i="52"/>
  <c r="D20" i="52"/>
  <c r="D21" i="52"/>
  <c r="D23" i="52"/>
  <c r="D24" i="52"/>
  <c r="D25" i="52"/>
  <c r="D26" i="52"/>
  <c r="D27" i="52"/>
  <c r="D28" i="52"/>
  <c r="D29" i="52"/>
  <c r="D30" i="52"/>
  <c r="D16" i="52"/>
  <c r="D13" i="52"/>
  <c r="D12" i="52"/>
  <c r="D10" i="52"/>
  <c r="D16" i="48"/>
  <c r="D17" i="48"/>
  <c r="D18" i="48"/>
  <c r="D19" i="48"/>
  <c r="D20" i="48"/>
  <c r="D22" i="48"/>
  <c r="D23" i="48"/>
  <c r="D24" i="48"/>
  <c r="D25" i="48"/>
  <c r="D26" i="48"/>
  <c r="D27" i="48"/>
  <c r="D28" i="48"/>
  <c r="D29" i="48"/>
  <c r="D15" i="48"/>
  <c r="D12" i="48"/>
  <c r="D10" i="48"/>
  <c r="D16" i="50"/>
  <c r="D17" i="50"/>
  <c r="D18" i="50"/>
  <c r="D19" i="50"/>
  <c r="D21" i="50"/>
  <c r="D22" i="50"/>
  <c r="D23" i="50"/>
  <c r="D24" i="50"/>
  <c r="D26" i="50"/>
  <c r="D27" i="50"/>
  <c r="D15" i="50"/>
  <c r="D12" i="50"/>
  <c r="D10" i="50"/>
  <c r="D19" i="37"/>
  <c r="D20" i="37"/>
  <c r="D21" i="37"/>
  <c r="D22" i="37"/>
  <c r="D23" i="37"/>
  <c r="D24" i="37"/>
  <c r="D25" i="37"/>
  <c r="D26" i="37"/>
  <c r="D27" i="37"/>
  <c r="D28" i="37"/>
  <c r="D29" i="37"/>
  <c r="D30" i="37"/>
  <c r="D31" i="37"/>
  <c r="D33" i="37"/>
  <c r="D34" i="37"/>
  <c r="D35" i="37"/>
  <c r="D18" i="37"/>
  <c r="D15" i="37"/>
  <c r="D12" i="37"/>
  <c r="D13" i="37"/>
  <c r="D14" i="37"/>
  <c r="D10" i="37"/>
  <c r="D17" i="77"/>
  <c r="D18" i="77"/>
  <c r="D19" i="77"/>
  <c r="D20" i="77"/>
  <c r="D21" i="77"/>
  <c r="D22" i="77"/>
  <c r="D23" i="77"/>
  <c r="D24" i="77"/>
  <c r="D25" i="77"/>
  <c r="D26" i="77"/>
  <c r="D27" i="77"/>
  <c r="D28" i="77"/>
  <c r="D29" i="77"/>
  <c r="D30" i="77"/>
  <c r="D16" i="77"/>
  <c r="D13" i="77"/>
  <c r="D12" i="77"/>
  <c r="D10" i="77"/>
  <c r="D19" i="68"/>
  <c r="D20" i="68"/>
  <c r="D21" i="68"/>
  <c r="D22" i="68"/>
  <c r="D23" i="68"/>
  <c r="D24" i="68"/>
  <c r="D25" i="68"/>
  <c r="D26" i="68"/>
  <c r="D27" i="68"/>
  <c r="D28" i="68"/>
  <c r="D29" i="68"/>
  <c r="D30" i="68"/>
  <c r="D31" i="68"/>
  <c r="D33" i="68"/>
  <c r="D34" i="68"/>
  <c r="D35" i="68"/>
  <c r="D18" i="68"/>
  <c r="D15" i="68"/>
  <c r="D12" i="68"/>
  <c r="D13" i="68"/>
  <c r="D14" i="68"/>
  <c r="D10" i="68"/>
  <c r="D19" i="69"/>
  <c r="D20" i="69"/>
  <c r="D21" i="69"/>
  <c r="D22" i="69"/>
  <c r="D23" i="69"/>
  <c r="D24" i="69"/>
  <c r="D25" i="69"/>
  <c r="D26" i="69"/>
  <c r="D27" i="69"/>
  <c r="D28" i="69"/>
  <c r="D29" i="69"/>
  <c r="D30" i="69"/>
  <c r="D31" i="69"/>
  <c r="D33" i="69"/>
  <c r="D34" i="69"/>
  <c r="D35" i="69"/>
  <c r="D18" i="69"/>
  <c r="D15" i="69"/>
  <c r="D12" i="69"/>
  <c r="D13" i="69"/>
  <c r="D14" i="69"/>
  <c r="D10" i="69"/>
  <c r="D19" i="70"/>
  <c r="D20" i="70"/>
  <c r="D22" i="70"/>
  <c r="D23" i="70"/>
  <c r="D24" i="70"/>
  <c r="D25" i="70"/>
  <c r="D26" i="70"/>
  <c r="D27" i="70"/>
  <c r="D28" i="70"/>
  <c r="D29" i="70"/>
  <c r="D30" i="70"/>
  <c r="D31" i="70"/>
  <c r="D33" i="70"/>
  <c r="D34" i="70"/>
  <c r="D35" i="70"/>
  <c r="D18" i="70"/>
  <c r="D15" i="70"/>
  <c r="D12" i="70"/>
  <c r="D13" i="70"/>
  <c r="D14" i="70"/>
  <c r="D10" i="70"/>
  <c r="D19" i="33"/>
  <c r="D20" i="33"/>
  <c r="D22" i="33"/>
  <c r="D23" i="33"/>
  <c r="D24" i="33"/>
  <c r="D25" i="33"/>
  <c r="D26" i="33"/>
  <c r="D27" i="33"/>
  <c r="D28" i="33"/>
  <c r="D29" i="33"/>
  <c r="D30" i="33"/>
  <c r="D31" i="33"/>
  <c r="D33" i="33"/>
  <c r="D34" i="33"/>
  <c r="D35" i="33"/>
  <c r="D18" i="33"/>
  <c r="D15" i="33"/>
  <c r="D12" i="33"/>
  <c r="D13" i="33"/>
  <c r="D14" i="33"/>
  <c r="D10" i="33"/>
  <c r="D19" i="32"/>
  <c r="D20" i="32"/>
  <c r="D21" i="32"/>
  <c r="D22" i="32"/>
  <c r="D23" i="32"/>
  <c r="D24" i="32"/>
  <c r="D25" i="32"/>
  <c r="D26" i="32"/>
  <c r="D27" i="32"/>
  <c r="D28" i="32"/>
  <c r="D29" i="32"/>
  <c r="D30" i="32"/>
  <c r="D31" i="32"/>
  <c r="D32" i="32"/>
  <c r="D33" i="32"/>
  <c r="D34" i="32"/>
  <c r="D35" i="32"/>
  <c r="D18" i="32"/>
  <c r="D15" i="32"/>
  <c r="D12" i="32"/>
  <c r="D13" i="32"/>
  <c r="D14" i="32"/>
  <c r="D10" i="32"/>
  <c r="D19" i="31"/>
  <c r="D20" i="31"/>
  <c r="D21" i="31"/>
  <c r="D22" i="31"/>
  <c r="D23" i="31"/>
  <c r="D24" i="31"/>
  <c r="D25" i="31"/>
  <c r="D26" i="31"/>
  <c r="D27" i="31"/>
  <c r="D28" i="31"/>
  <c r="D29" i="31"/>
  <c r="D30" i="31"/>
  <c r="D31" i="31"/>
  <c r="D33" i="31"/>
  <c r="D34" i="31"/>
  <c r="D35" i="31"/>
  <c r="D18" i="31"/>
  <c r="D15" i="31"/>
  <c r="D12" i="31"/>
  <c r="D13" i="31"/>
  <c r="D14" i="31"/>
  <c r="D10" i="31"/>
  <c r="D19" i="64"/>
  <c r="D20" i="64"/>
  <c r="D21" i="64"/>
  <c r="D22" i="64"/>
  <c r="D23" i="64"/>
  <c r="D24" i="64"/>
  <c r="D25" i="64"/>
  <c r="D26" i="64"/>
  <c r="D27" i="64"/>
  <c r="D28" i="64"/>
  <c r="D29" i="64"/>
  <c r="D30" i="64"/>
  <c r="D31" i="64"/>
  <c r="D32" i="64"/>
  <c r="D33" i="64"/>
  <c r="D34" i="64"/>
  <c r="D35" i="64"/>
  <c r="D18" i="64"/>
  <c r="D15" i="64"/>
  <c r="D12" i="64"/>
  <c r="D13" i="64"/>
  <c r="D14" i="64"/>
  <c r="D10" i="64"/>
  <c r="D19" i="27"/>
  <c r="D20" i="27"/>
  <c r="D21" i="27"/>
  <c r="D22" i="27"/>
  <c r="D23" i="27"/>
  <c r="D24" i="27"/>
  <c r="D25" i="27"/>
  <c r="D26" i="27"/>
  <c r="D27" i="27"/>
  <c r="D28" i="27"/>
  <c r="D29" i="27"/>
  <c r="D30" i="27"/>
  <c r="D31" i="27"/>
  <c r="D32" i="27"/>
  <c r="D33" i="27"/>
  <c r="D34" i="27"/>
  <c r="D35" i="27"/>
  <c r="D18" i="27"/>
  <c r="D10" i="27"/>
  <c r="D12" i="27"/>
  <c r="D13" i="27"/>
  <c r="D14" i="27"/>
  <c r="D15" i="27"/>
  <c r="D19" i="25"/>
  <c r="D20" i="25"/>
  <c r="D21" i="25"/>
  <c r="D22" i="25"/>
  <c r="D23" i="25"/>
  <c r="D24" i="25"/>
  <c r="D25" i="25"/>
  <c r="D26" i="25"/>
  <c r="D27" i="25"/>
  <c r="D28" i="25"/>
  <c r="D29" i="25"/>
  <c r="D30" i="25"/>
  <c r="D31" i="25"/>
  <c r="D33" i="25"/>
  <c r="D34" i="25"/>
  <c r="D35" i="25"/>
  <c r="D18" i="25"/>
  <c r="D15" i="25"/>
  <c r="D12" i="25"/>
  <c r="D13" i="25"/>
  <c r="D14" i="25"/>
  <c r="D10" i="25"/>
  <c r="D19" i="24"/>
  <c r="D20" i="24"/>
  <c r="D21" i="24"/>
  <c r="D22" i="24"/>
  <c r="D23" i="24"/>
  <c r="D24" i="24"/>
  <c r="D25" i="24"/>
  <c r="D26" i="24"/>
  <c r="D27" i="24"/>
  <c r="D28" i="24"/>
  <c r="D29" i="24"/>
  <c r="D30" i="24"/>
  <c r="D31" i="24"/>
  <c r="D32" i="24"/>
  <c r="D33" i="24"/>
  <c r="D34" i="24"/>
  <c r="D35" i="24"/>
  <c r="D18" i="24"/>
  <c r="D15" i="24"/>
  <c r="D12" i="24"/>
  <c r="D13" i="24"/>
  <c r="D14" i="24"/>
  <c r="D10" i="24"/>
  <c r="D19" i="23"/>
  <c r="D20" i="23"/>
  <c r="D22" i="23"/>
  <c r="D23" i="23"/>
  <c r="D24" i="23"/>
  <c r="D25" i="23"/>
  <c r="D26" i="23"/>
  <c r="D27" i="23"/>
  <c r="D28" i="23"/>
  <c r="D29" i="23"/>
  <c r="D30" i="23"/>
  <c r="D31" i="23"/>
  <c r="D33" i="23"/>
  <c r="D34" i="23"/>
  <c r="D35" i="23"/>
  <c r="D18" i="23"/>
  <c r="D15" i="23"/>
  <c r="D12" i="23"/>
  <c r="D13" i="23"/>
  <c r="D14" i="23"/>
  <c r="D10" i="23"/>
  <c r="D19" i="21"/>
  <c r="D20" i="21"/>
  <c r="D21" i="21"/>
  <c r="D22" i="21"/>
  <c r="D23" i="21"/>
  <c r="D24" i="21"/>
  <c r="D25" i="21"/>
  <c r="D26" i="21"/>
  <c r="D27" i="21"/>
  <c r="D28" i="21"/>
  <c r="D29" i="21"/>
  <c r="D30" i="21"/>
  <c r="D31" i="21"/>
  <c r="D33" i="21"/>
  <c r="D34" i="21"/>
  <c r="D35" i="21"/>
  <c r="D18" i="21"/>
  <c r="D15" i="21"/>
  <c r="D12" i="21"/>
  <c r="D13" i="21"/>
  <c r="D14" i="21"/>
  <c r="D10" i="21"/>
  <c r="D19" i="20"/>
  <c r="D20" i="20"/>
  <c r="D22" i="20"/>
  <c r="D23" i="20"/>
  <c r="D24" i="20"/>
  <c r="D25" i="20"/>
  <c r="D26" i="20"/>
  <c r="D27" i="20"/>
  <c r="D28" i="20"/>
  <c r="D29" i="20"/>
  <c r="D30" i="20"/>
  <c r="D31" i="20"/>
  <c r="D33" i="20"/>
  <c r="D34" i="20"/>
  <c r="D35" i="20"/>
  <c r="D18" i="20"/>
  <c r="D15" i="20"/>
  <c r="D12" i="20"/>
  <c r="D13" i="20"/>
  <c r="D14" i="20"/>
  <c r="D10" i="20"/>
  <c r="D17" i="14"/>
  <c r="D18" i="14"/>
  <c r="D19" i="14"/>
  <c r="D20" i="14"/>
  <c r="D21" i="14"/>
  <c r="D22" i="14"/>
  <c r="D23" i="14"/>
  <c r="D24" i="14"/>
  <c r="D25" i="14"/>
  <c r="D26" i="14"/>
  <c r="D27" i="14"/>
  <c r="D28" i="14"/>
  <c r="D29" i="14"/>
  <c r="D30" i="14"/>
  <c r="D16" i="14"/>
  <c r="D13" i="14"/>
  <c r="D12" i="14"/>
  <c r="D10" i="14"/>
  <c r="D17" i="12"/>
  <c r="D18" i="12"/>
  <c r="D19" i="12"/>
  <c r="D20" i="12"/>
  <c r="D21" i="12"/>
  <c r="D22" i="12"/>
  <c r="D23" i="12"/>
  <c r="D24" i="12"/>
  <c r="D25" i="12"/>
  <c r="D26" i="12"/>
  <c r="D27" i="12"/>
  <c r="D29" i="12"/>
  <c r="D30" i="12"/>
  <c r="D16" i="12"/>
  <c r="D13" i="12"/>
  <c r="D12" i="12"/>
  <c r="D10" i="12"/>
  <c r="D17" i="11"/>
  <c r="D18" i="11"/>
  <c r="D20" i="11"/>
  <c r="D21" i="11"/>
  <c r="D22" i="11"/>
  <c r="D23" i="11"/>
  <c r="D24" i="11"/>
  <c r="D25" i="11"/>
  <c r="D26" i="11"/>
  <c r="D27" i="11"/>
  <c r="D29" i="11"/>
  <c r="D30" i="11"/>
  <c r="D16" i="11"/>
  <c r="D10" i="11"/>
  <c r="D12" i="11"/>
  <c r="D13" i="11"/>
  <c r="D18" i="10"/>
  <c r="D19" i="10"/>
  <c r="D20" i="10"/>
  <c r="D21" i="10"/>
  <c r="D22" i="10"/>
  <c r="D23" i="10"/>
  <c r="D24" i="10"/>
  <c r="D25" i="10"/>
  <c r="D26" i="10"/>
  <c r="D27" i="10"/>
  <c r="D28" i="10"/>
  <c r="D29" i="10"/>
  <c r="D30" i="10"/>
  <c r="D16" i="10"/>
  <c r="D13" i="10"/>
  <c r="D12" i="10"/>
  <c r="D10" i="10"/>
  <c r="D18" i="9"/>
  <c r="D19" i="9"/>
  <c r="D20" i="9"/>
  <c r="D21" i="9"/>
  <c r="D22" i="9"/>
  <c r="D23" i="9"/>
  <c r="D24" i="9"/>
  <c r="D25" i="9"/>
  <c r="D26" i="9"/>
  <c r="D27" i="9"/>
  <c r="D28" i="9"/>
  <c r="D29" i="9"/>
  <c r="D30" i="9"/>
  <c r="D12" i="9"/>
  <c r="D13" i="9"/>
  <c r="D16" i="9"/>
  <c r="D10" i="9"/>
  <c r="D18" i="7"/>
  <c r="D19" i="7"/>
  <c r="D20" i="7"/>
  <c r="D21" i="7"/>
  <c r="D22" i="7"/>
  <c r="D23" i="7"/>
  <c r="D24" i="7"/>
  <c r="D25" i="7"/>
  <c r="D26" i="7"/>
  <c r="D27" i="7"/>
  <c r="D29" i="7"/>
  <c r="D30" i="7"/>
  <c r="D16" i="7"/>
  <c r="D13" i="7"/>
  <c r="D11" i="7"/>
  <c r="D12" i="7"/>
  <c r="D10" i="7"/>
  <c r="D18" i="2"/>
  <c r="D19" i="2"/>
  <c r="D20" i="2"/>
  <c r="D21" i="2"/>
  <c r="D22" i="2"/>
  <c r="D23" i="2"/>
  <c r="D24" i="2"/>
  <c r="D25" i="2"/>
  <c r="D26" i="2"/>
  <c r="D27" i="2"/>
  <c r="D28" i="2"/>
  <c r="D29" i="2"/>
  <c r="D30" i="2"/>
  <c r="D16" i="2"/>
  <c r="D10" i="2"/>
  <c r="C19" i="58"/>
  <c r="D11" i="57"/>
  <c r="D11" i="56"/>
  <c r="C13" i="58" l="1"/>
  <c r="C20" i="58" s="1"/>
  <c r="C21" i="58" s="1"/>
  <c r="C22" i="58" s="1"/>
  <c r="D11" i="58"/>
  <c r="D19" i="58"/>
  <c r="D13" i="58" l="1"/>
  <c r="D11" i="67"/>
  <c r="D11" i="73"/>
  <c r="D11" i="75"/>
  <c r="D11" i="74"/>
  <c r="D11" i="65"/>
  <c r="D11" i="77"/>
  <c r="D11" i="63"/>
  <c r="D11" i="64"/>
  <c r="D20" i="58" l="1"/>
  <c r="D21" i="58" s="1"/>
  <c r="D22" i="58" s="1"/>
  <c r="D25" i="58" s="1"/>
  <c r="C32" i="72" l="1"/>
  <c r="D32" i="72" s="1"/>
  <c r="C12" i="45"/>
  <c r="D12" i="45" s="1"/>
  <c r="D14" i="45" s="1"/>
  <c r="D11" i="72"/>
  <c r="D11" i="47"/>
  <c r="C25" i="50" l="1"/>
  <c r="D25" i="50" s="1"/>
  <c r="C27" i="8"/>
  <c r="D27" i="8" s="1"/>
  <c r="C26" i="55"/>
  <c r="D26" i="55" s="1"/>
  <c r="C18" i="3"/>
  <c r="D18" i="3" s="1"/>
  <c r="D11" i="46" l="1"/>
  <c r="D11" i="52"/>
  <c r="D11" i="54"/>
  <c r="D11" i="55"/>
  <c r="D11" i="51"/>
  <c r="D11" i="50"/>
  <c r="D11" i="49"/>
  <c r="D11" i="48"/>
  <c r="D11" i="44"/>
  <c r="D10" i="41"/>
  <c r="D11" i="40"/>
  <c r="D11" i="39"/>
  <c r="D11" i="38"/>
  <c r="D11" i="37"/>
  <c r="D11" i="68"/>
  <c r="D11" i="69"/>
  <c r="D11" i="70"/>
  <c r="D11" i="71"/>
  <c r="D11" i="36"/>
  <c r="D11" i="35"/>
  <c r="D11" i="34"/>
  <c r="D11" i="33"/>
  <c r="D11" i="32"/>
  <c r="D11" i="31"/>
  <c r="D11" i="30"/>
  <c r="D11" i="29"/>
  <c r="D11" i="28"/>
  <c r="D11" i="27"/>
  <c r="D11" i="26"/>
  <c r="D11" i="25" l="1"/>
  <c r="D11" i="24"/>
  <c r="D11" i="23"/>
  <c r="D11" i="22"/>
  <c r="D11" i="21"/>
  <c r="D11" i="20"/>
  <c r="D11" i="19"/>
  <c r="D11" i="62"/>
  <c r="D11" i="18"/>
  <c r="D11" i="17"/>
  <c r="D11" i="16"/>
  <c r="D11" i="15"/>
  <c r="D11" i="14"/>
  <c r="D11" i="13"/>
  <c r="D11" i="12"/>
  <c r="D11" i="11"/>
  <c r="D11" i="61"/>
  <c r="D11" i="43"/>
  <c r="D11" i="42"/>
  <c r="D17" i="3"/>
  <c r="D17" i="2"/>
  <c r="D11" i="3"/>
  <c r="D11" i="2"/>
  <c r="D11" i="9"/>
  <c r="D11" i="4"/>
  <c r="D17" i="10" l="1"/>
  <c r="D11" i="10"/>
  <c r="D17" i="9"/>
  <c r="D17" i="8"/>
  <c r="D17" i="7"/>
  <c r="D17" i="6"/>
  <c r="D11" i="6"/>
  <c r="D11" i="5"/>
  <c r="D11" i="1"/>
  <c r="C14" i="1" l="1"/>
  <c r="C32" i="1" s="1"/>
  <c r="C33" i="1" s="1"/>
  <c r="C34" i="1" s="1"/>
  <c r="D31" i="73"/>
  <c r="C31" i="73"/>
  <c r="D32" i="74"/>
  <c r="D15" i="75"/>
  <c r="D32" i="75"/>
  <c r="C14" i="73"/>
  <c r="D16" i="72"/>
  <c r="D36" i="72"/>
  <c r="C32" i="75"/>
  <c r="C15" i="75"/>
  <c r="D15" i="74"/>
  <c r="D33" i="74" s="1"/>
  <c r="D36" i="74" s="1"/>
  <c r="C32" i="74"/>
  <c r="C15" i="74"/>
  <c r="C36" i="72"/>
  <c r="C16" i="72"/>
  <c r="C32" i="73" l="1"/>
  <c r="D33" i="75"/>
  <c r="D36" i="75" s="1"/>
  <c r="D37" i="72"/>
  <c r="D40" i="72" s="1"/>
  <c r="C33" i="74"/>
  <c r="C33" i="75"/>
  <c r="C37" i="72"/>
  <c r="D11" i="59" l="1"/>
  <c r="C32" i="30" l="1"/>
  <c r="D32" i="30" s="1"/>
  <c r="D13" i="48" l="1"/>
  <c r="C30" i="48"/>
  <c r="C13" i="48"/>
  <c r="D30" i="48" l="1"/>
  <c r="D31" i="48" s="1"/>
  <c r="C31" i="48"/>
  <c r="C32" i="48" s="1"/>
  <c r="C33" i="48" s="1"/>
  <c r="C13" i="51"/>
  <c r="C27" i="51"/>
  <c r="D27" i="51" s="1"/>
  <c r="D32" i="48" l="1"/>
  <c r="D33" i="48" s="1"/>
  <c r="D36" i="48" s="1"/>
  <c r="C30" i="51"/>
  <c r="C31" i="51" s="1"/>
  <c r="C32" i="51" s="1"/>
  <c r="C33" i="51" s="1"/>
  <c r="D30" i="51"/>
  <c r="D13" i="51"/>
  <c r="C13" i="50"/>
  <c r="C28" i="50"/>
  <c r="D28" i="50"/>
  <c r="D13" i="50"/>
  <c r="D31" i="51" l="1"/>
  <c r="C29" i="50"/>
  <c r="D29" i="50"/>
  <c r="D30" i="50" s="1"/>
  <c r="D31" i="50" s="1"/>
  <c r="D34" i="50" s="1"/>
  <c r="C30" i="50" l="1"/>
  <c r="C31" i="50" s="1"/>
  <c r="D32" i="51"/>
  <c r="D33" i="51" s="1"/>
  <c r="D36" i="51" s="1"/>
  <c r="D19" i="54" l="1"/>
  <c r="C28" i="54"/>
  <c r="D28" i="54" s="1"/>
  <c r="D19" i="52" l="1"/>
  <c r="C18" i="67"/>
  <c r="D18" i="67" s="1"/>
  <c r="C31" i="52" l="1"/>
  <c r="C32" i="43" l="1"/>
  <c r="D32" i="43" s="1"/>
  <c r="C13" i="43"/>
  <c r="D13" i="43" s="1"/>
  <c r="C31" i="41"/>
  <c r="D31" i="41" s="1"/>
  <c r="C36" i="43" l="1"/>
  <c r="C32" i="37" l="1"/>
  <c r="D32" i="37" s="1"/>
  <c r="C32" i="68" l="1"/>
  <c r="D32" i="68" s="1"/>
  <c r="C32" i="69"/>
  <c r="D32" i="69" s="1"/>
  <c r="C32" i="70"/>
  <c r="D32" i="70" s="1"/>
  <c r="D21" i="70"/>
  <c r="C32" i="34" l="1"/>
  <c r="D32" i="34" s="1"/>
  <c r="C32" i="33"/>
  <c r="D32" i="33" s="1"/>
  <c r="D21" i="33"/>
  <c r="C32" i="31"/>
  <c r="D32" i="31" s="1"/>
  <c r="C32" i="25" l="1"/>
  <c r="D32" i="25" s="1"/>
  <c r="C32" i="23"/>
  <c r="D32" i="23" s="1"/>
  <c r="D21" i="23"/>
  <c r="C32" i="22"/>
  <c r="D32" i="22" s="1"/>
  <c r="C32" i="21"/>
  <c r="D32" i="21" s="1"/>
  <c r="C32" i="20"/>
  <c r="D32" i="20" s="1"/>
  <c r="D21" i="20"/>
  <c r="C32" i="19"/>
  <c r="D32" i="19" s="1"/>
  <c r="C28" i="62" l="1"/>
  <c r="D28" i="62" s="1"/>
  <c r="C28" i="13"/>
  <c r="D28" i="13" s="1"/>
  <c r="C28" i="12"/>
  <c r="D28" i="12" s="1"/>
  <c r="C28" i="11"/>
  <c r="D28" i="11" s="1"/>
  <c r="D19" i="11"/>
  <c r="C28" i="61"/>
  <c r="D28" i="61" s="1"/>
  <c r="C28" i="8" l="1"/>
  <c r="D28" i="8" s="1"/>
  <c r="C28" i="7"/>
  <c r="D28" i="7" s="1"/>
  <c r="C28" i="6"/>
  <c r="D28" i="6" s="1"/>
  <c r="C13" i="5"/>
  <c r="D13" i="5" s="1"/>
  <c r="C28" i="4" l="1"/>
  <c r="D28" i="4" s="1"/>
  <c r="C13" i="2" l="1"/>
  <c r="D13" i="2" s="1"/>
  <c r="C12" i="2" l="1"/>
  <c r="D12" i="2" s="1"/>
  <c r="C14" i="2" l="1"/>
  <c r="C31" i="77" l="1"/>
  <c r="C14" i="77"/>
  <c r="C32" i="77" l="1"/>
  <c r="C33" i="77" s="1"/>
  <c r="C34" i="77" s="1"/>
  <c r="D14" i="77"/>
  <c r="D31" i="77"/>
  <c r="D32" i="77" l="1"/>
  <c r="D33" i="77" s="1"/>
  <c r="D34" i="77" l="1"/>
  <c r="D37" i="77" s="1"/>
  <c r="C36" i="68" l="1"/>
  <c r="C16" i="68"/>
  <c r="C36" i="69"/>
  <c r="C16" i="69"/>
  <c r="C36" i="70"/>
  <c r="C16" i="70"/>
  <c r="C16" i="71"/>
  <c r="C36" i="71"/>
  <c r="C31" i="56"/>
  <c r="C14" i="56"/>
  <c r="C32" i="56" l="1"/>
  <c r="D36" i="68"/>
  <c r="D31" i="56"/>
  <c r="D36" i="69"/>
  <c r="D36" i="70"/>
  <c r="C37" i="71"/>
  <c r="C37" i="68"/>
  <c r="C37" i="69"/>
  <c r="C37" i="70"/>
  <c r="D16" i="68"/>
  <c r="D16" i="69"/>
  <c r="D16" i="70"/>
  <c r="D36" i="71"/>
  <c r="D16" i="71"/>
  <c r="D14" i="56"/>
  <c r="D37" i="68" l="1"/>
  <c r="D40" i="68" s="1"/>
  <c r="D32" i="56"/>
  <c r="D35" i="56" s="1"/>
  <c r="D37" i="69"/>
  <c r="D40" i="69" s="1"/>
  <c r="D37" i="70"/>
  <c r="D40" i="70" s="1"/>
  <c r="D37" i="71"/>
  <c r="D40" i="71" s="1"/>
  <c r="C14" i="67"/>
  <c r="C31" i="67"/>
  <c r="C32" i="67" l="1"/>
  <c r="C33" i="67" s="1"/>
  <c r="C34" i="67" s="1"/>
  <c r="D31" i="67"/>
  <c r="D14" i="67"/>
  <c r="D32" i="67" l="1"/>
  <c r="D33" i="67" s="1"/>
  <c r="D34" i="67" s="1"/>
  <c r="D37" i="67" s="1"/>
  <c r="C31" i="65"/>
  <c r="C14" i="65"/>
  <c r="C32" i="65" l="1"/>
  <c r="C33" i="65" s="1"/>
  <c r="C34" i="65" s="1"/>
  <c r="D31" i="65"/>
  <c r="D14" i="65"/>
  <c r="D32" i="65" l="1"/>
  <c r="D33" i="65" l="1"/>
  <c r="D34" i="65" s="1"/>
  <c r="D37" i="65" s="1"/>
  <c r="D14" i="7" l="1"/>
  <c r="D31" i="3" l="1"/>
  <c r="D14" i="1" l="1"/>
  <c r="D32" i="1" s="1"/>
  <c r="D33" i="1" s="1"/>
  <c r="C36" i="63"/>
  <c r="C16" i="63"/>
  <c r="C37" i="63" l="1"/>
  <c r="D36" i="63"/>
  <c r="D16" i="63"/>
  <c r="C36" i="64"/>
  <c r="D36" i="64"/>
  <c r="C16" i="64"/>
  <c r="D16" i="64"/>
  <c r="C37" i="64" l="1"/>
  <c r="D37" i="63"/>
  <c r="D40" i="63" s="1"/>
  <c r="D37" i="64"/>
  <c r="D40" i="64" s="1"/>
  <c r="C31" i="62"/>
  <c r="C14" i="62"/>
  <c r="C32" i="62" l="1"/>
  <c r="D31" i="62"/>
  <c r="D14" i="62"/>
  <c r="C31" i="61"/>
  <c r="C14" i="61"/>
  <c r="C33" i="62" l="1"/>
  <c r="C34" i="62" s="1"/>
  <c r="C32" i="61"/>
  <c r="C33" i="61" s="1"/>
  <c r="C34" i="61" s="1"/>
  <c r="D32" i="62"/>
  <c r="D31" i="61"/>
  <c r="D33" i="62" l="1"/>
  <c r="D34" i="62" s="1"/>
  <c r="D37" i="62" s="1"/>
  <c r="C14" i="60"/>
  <c r="C17" i="60" s="1"/>
  <c r="C18" i="60" s="1"/>
  <c r="C19" i="60" s="1"/>
  <c r="C31" i="59"/>
  <c r="D31" i="59"/>
  <c r="C14" i="59"/>
  <c r="C32" i="59" l="1"/>
  <c r="C33" i="59" s="1"/>
  <c r="C34" i="59" s="1"/>
  <c r="D14" i="59"/>
  <c r="D32" i="59" l="1"/>
  <c r="D33" i="59" s="1"/>
  <c r="D34" i="59" s="1"/>
  <c r="D37" i="59" s="1"/>
  <c r="C31" i="57"/>
  <c r="D31" i="57"/>
  <c r="C14" i="57"/>
  <c r="D14" i="57"/>
  <c r="C32" i="57" l="1"/>
  <c r="D32" i="57"/>
  <c r="D35" i="57" s="1"/>
  <c r="C29" i="55" l="1"/>
  <c r="C12" i="55"/>
  <c r="C30" i="55" l="1"/>
  <c r="C31" i="55" s="1"/>
  <c r="C32" i="55" s="1"/>
  <c r="D12" i="55"/>
  <c r="D29" i="55"/>
  <c r="C31" i="54"/>
  <c r="C14" i="54"/>
  <c r="D30" i="55" l="1"/>
  <c r="D31" i="55" s="1"/>
  <c r="D32" i="55" s="1"/>
  <c r="D35" i="55" s="1"/>
  <c r="C32" i="54"/>
  <c r="C33" i="54" s="1"/>
  <c r="C34" i="54" s="1"/>
  <c r="D31" i="54"/>
  <c r="D14" i="54"/>
  <c r="D32" i="54" l="1"/>
  <c r="D33" i="54" s="1"/>
  <c r="D34" i="54" s="1"/>
  <c r="D37" i="54" s="1"/>
  <c r="C14" i="52" l="1"/>
  <c r="C32" i="52" s="1"/>
  <c r="C31" i="49"/>
  <c r="D31" i="49"/>
  <c r="C14" i="49"/>
  <c r="C24" i="47"/>
  <c r="C14" i="47"/>
  <c r="C14" i="46"/>
  <c r="C33" i="52" l="1"/>
  <c r="C34" i="52" s="1"/>
  <c r="C32" i="49"/>
  <c r="C33" i="49" s="1"/>
  <c r="C34" i="49" s="1"/>
  <c r="C25" i="47"/>
  <c r="C17" i="46"/>
  <c r="D31" i="52"/>
  <c r="D14" i="52"/>
  <c r="D14" i="49"/>
  <c r="D14" i="47"/>
  <c r="D25" i="47" s="1"/>
  <c r="D14" i="46"/>
  <c r="D17" i="46" s="1"/>
  <c r="D20" i="46" s="1"/>
  <c r="D26" i="47" l="1"/>
  <c r="D27" i="47"/>
  <c r="D30" i="47" s="1"/>
  <c r="C26" i="47"/>
  <c r="C27" i="47" s="1"/>
  <c r="D32" i="52"/>
  <c r="D33" i="52" s="1"/>
  <c r="D34" i="52" s="1"/>
  <c r="D37" i="52" s="1"/>
  <c r="D32" i="49"/>
  <c r="D33" i="49" s="1"/>
  <c r="D34" i="49" s="1"/>
  <c r="D37" i="49" s="1"/>
  <c r="C31" i="45"/>
  <c r="C14" i="45"/>
  <c r="C31" i="44"/>
  <c r="C14" i="44"/>
  <c r="C16" i="43"/>
  <c r="C37" i="43" s="1"/>
  <c r="C36" i="42"/>
  <c r="C16" i="42"/>
  <c r="C35" i="41"/>
  <c r="C15" i="41"/>
  <c r="C36" i="40"/>
  <c r="C16" i="40"/>
  <c r="C36" i="39"/>
  <c r="D36" i="39"/>
  <c r="C16" i="39"/>
  <c r="C36" i="38"/>
  <c r="C16" i="38"/>
  <c r="D16" i="38"/>
  <c r="C32" i="44" l="1"/>
  <c r="C33" i="44" s="1"/>
  <c r="C34" i="44" s="1"/>
  <c r="C37" i="39"/>
  <c r="C37" i="40"/>
  <c r="C36" i="41"/>
  <c r="C37" i="38"/>
  <c r="C32" i="45"/>
  <c r="D31" i="45"/>
  <c r="D14" i="44"/>
  <c r="D31" i="44"/>
  <c r="D36" i="43"/>
  <c r="D16" i="43"/>
  <c r="D36" i="42"/>
  <c r="C37" i="42"/>
  <c r="D16" i="42"/>
  <c r="D35" i="41"/>
  <c r="D15" i="41"/>
  <c r="D36" i="40"/>
  <c r="D16" i="39"/>
  <c r="D37" i="39" s="1"/>
  <c r="D40" i="39" s="1"/>
  <c r="D36" i="38"/>
  <c r="D37" i="38" s="1"/>
  <c r="D40" i="38" s="1"/>
  <c r="C36" i="37"/>
  <c r="C16" i="37"/>
  <c r="C36" i="36"/>
  <c r="C16" i="36"/>
  <c r="D16" i="36"/>
  <c r="C36" i="35"/>
  <c r="D36" i="35"/>
  <c r="C16" i="35"/>
  <c r="C36" i="34"/>
  <c r="C16" i="34"/>
  <c r="C36" i="33"/>
  <c r="D36" i="33"/>
  <c r="C16" i="33"/>
  <c r="D16" i="33"/>
  <c r="D32" i="44" l="1"/>
  <c r="D33" i="44" s="1"/>
  <c r="D34" i="44" s="1"/>
  <c r="D37" i="44" s="1"/>
  <c r="C37" i="36"/>
  <c r="C38" i="36" s="1"/>
  <c r="C39" i="36" s="1"/>
  <c r="C37" i="35"/>
  <c r="C38" i="35" s="1"/>
  <c r="C39" i="35" s="1"/>
  <c r="C37" i="33"/>
  <c r="C38" i="33" s="1"/>
  <c r="C39" i="33" s="1"/>
  <c r="C37" i="34"/>
  <c r="D37" i="33"/>
  <c r="D37" i="42"/>
  <c r="D40" i="42" s="1"/>
  <c r="D37" i="43"/>
  <c r="D40" i="43" s="1"/>
  <c r="D36" i="41"/>
  <c r="D39" i="41" s="1"/>
  <c r="C37" i="37"/>
  <c r="D32" i="45"/>
  <c r="D35" i="45" s="1"/>
  <c r="D36" i="37"/>
  <c r="D16" i="37"/>
  <c r="D16" i="35"/>
  <c r="D36" i="34"/>
  <c r="D16" i="34"/>
  <c r="C36" i="32"/>
  <c r="D36" i="32"/>
  <c r="C16" i="32"/>
  <c r="C36" i="31"/>
  <c r="C16" i="31"/>
  <c r="C36" i="30"/>
  <c r="C16" i="30"/>
  <c r="C36" i="29"/>
  <c r="D36" i="29"/>
  <c r="C16" i="29"/>
  <c r="D16" i="29"/>
  <c r="D37" i="34" l="1"/>
  <c r="D38" i="34" s="1"/>
  <c r="D39" i="34" s="1"/>
  <c r="D42" i="34" s="1"/>
  <c r="C38" i="34"/>
  <c r="C39" i="34" s="1"/>
  <c r="D38" i="33"/>
  <c r="D39" i="33" s="1"/>
  <c r="D42" i="33" s="1"/>
  <c r="C37" i="32"/>
  <c r="D37" i="35"/>
  <c r="D38" i="35" s="1"/>
  <c r="D39" i="35" s="1"/>
  <c r="D42" i="35" s="1"/>
  <c r="D37" i="37"/>
  <c r="D40" i="37" s="1"/>
  <c r="C37" i="29"/>
  <c r="C37" i="31"/>
  <c r="C37" i="30"/>
  <c r="D16" i="32"/>
  <c r="D36" i="31"/>
  <c r="D36" i="30"/>
  <c r="D37" i="29"/>
  <c r="D40" i="29" s="1"/>
  <c r="D37" i="32" l="1"/>
  <c r="D38" i="32" s="1"/>
  <c r="D39" i="32" s="1"/>
  <c r="D42" i="32" s="1"/>
  <c r="C38" i="32"/>
  <c r="C39" i="32" s="1"/>
  <c r="C36" i="28"/>
  <c r="C16" i="28"/>
  <c r="C37" i="28" l="1"/>
  <c r="D36" i="28"/>
  <c r="D16" i="28"/>
  <c r="C36" i="27"/>
  <c r="C16" i="27"/>
  <c r="C36" i="26"/>
  <c r="C16" i="26"/>
  <c r="D16" i="26"/>
  <c r="C37" i="26" l="1"/>
  <c r="D37" i="28"/>
  <c r="D40" i="28" s="1"/>
  <c r="C37" i="27"/>
  <c r="D36" i="27"/>
  <c r="D16" i="27"/>
  <c r="D36" i="26"/>
  <c r="D37" i="26" s="1"/>
  <c r="D40" i="26" s="1"/>
  <c r="C36" i="25"/>
  <c r="C16" i="25"/>
  <c r="C36" i="24"/>
  <c r="D36" i="24"/>
  <c r="C16" i="24"/>
  <c r="C37" i="24" l="1"/>
  <c r="D37" i="27"/>
  <c r="D40" i="27" s="1"/>
  <c r="C37" i="25"/>
  <c r="D36" i="25"/>
  <c r="C36" i="23"/>
  <c r="D36" i="23"/>
  <c r="C16" i="23"/>
  <c r="C36" i="22"/>
  <c r="D36" i="22"/>
  <c r="C16" i="22"/>
  <c r="C36" i="21"/>
  <c r="C16" i="21"/>
  <c r="D16" i="21"/>
  <c r="C36" i="20"/>
  <c r="D36" i="20"/>
  <c r="C16" i="20"/>
  <c r="C37" i="20" l="1"/>
  <c r="C37" i="21"/>
  <c r="C37" i="22"/>
  <c r="C37" i="23"/>
  <c r="D16" i="23"/>
  <c r="D37" i="23" s="1"/>
  <c r="D40" i="23" s="1"/>
  <c r="D36" i="21"/>
  <c r="D37" i="21" s="1"/>
  <c r="D40" i="21" s="1"/>
  <c r="C36" i="19" l="1"/>
  <c r="D36" i="19"/>
  <c r="C16" i="19"/>
  <c r="D16" i="19"/>
  <c r="C31" i="18"/>
  <c r="D31" i="18"/>
  <c r="C14" i="18"/>
  <c r="D14" i="18"/>
  <c r="C32" i="18" l="1"/>
  <c r="C37" i="19"/>
  <c r="D32" i="18"/>
  <c r="D35" i="18" s="1"/>
  <c r="D37" i="19"/>
  <c r="C31" i="17"/>
  <c r="C14" i="17"/>
  <c r="C32" i="17" l="1"/>
  <c r="C33" i="17" s="1"/>
  <c r="C34" i="17" s="1"/>
  <c r="D40" i="19"/>
  <c r="D31" i="17"/>
  <c r="D14" i="17"/>
  <c r="C31" i="16"/>
  <c r="C14" i="16"/>
  <c r="C31" i="15"/>
  <c r="C14" i="15"/>
  <c r="C31" i="14"/>
  <c r="C14" i="14"/>
  <c r="C31" i="13"/>
  <c r="C14" i="13"/>
  <c r="D14" i="13"/>
  <c r="C31" i="12"/>
  <c r="C14" i="12"/>
  <c r="C31" i="11"/>
  <c r="C14" i="11"/>
  <c r="C32" i="12" l="1"/>
  <c r="C33" i="12" s="1"/>
  <c r="C34" i="12" s="1"/>
  <c r="C32" i="11"/>
  <c r="C33" i="11" s="1"/>
  <c r="C34" i="11" s="1"/>
  <c r="C32" i="13"/>
  <c r="C33" i="13" s="1"/>
  <c r="C34" i="13" s="1"/>
  <c r="C32" i="14"/>
  <c r="C33" i="14" s="1"/>
  <c r="C34" i="14" s="1"/>
  <c r="C32" i="15"/>
  <c r="C33" i="15" s="1"/>
  <c r="C34" i="15" s="1"/>
  <c r="C32" i="16"/>
  <c r="C33" i="16" s="1"/>
  <c r="C34" i="16" s="1"/>
  <c r="D32" i="17"/>
  <c r="D31" i="16"/>
  <c r="D14" i="16"/>
  <c r="D31" i="15"/>
  <c r="D14" i="15"/>
  <c r="D31" i="14"/>
  <c r="D14" i="14"/>
  <c r="D31" i="13"/>
  <c r="D31" i="12"/>
  <c r="D14" i="12"/>
  <c r="D31" i="11"/>
  <c r="D14" i="11"/>
  <c r="D32" i="13" l="1"/>
  <c r="D33" i="13" s="1"/>
  <c r="D34" i="13" s="1"/>
  <c r="D37" i="13" s="1"/>
  <c r="D33" i="17"/>
  <c r="D34" i="17" s="1"/>
  <c r="D37" i="17" s="1"/>
  <c r="D32" i="16"/>
  <c r="D32" i="15"/>
  <c r="D32" i="14"/>
  <c r="D32" i="12"/>
  <c r="D32" i="11"/>
  <c r="D33" i="16" l="1"/>
  <c r="D34" i="16" s="1"/>
  <c r="D37" i="16" s="1"/>
  <c r="D33" i="15"/>
  <c r="D34" i="15" s="1"/>
  <c r="D37" i="15" s="1"/>
  <c r="D33" i="14"/>
  <c r="D34" i="14" s="1"/>
  <c r="D37" i="14" s="1"/>
  <c r="D33" i="12"/>
  <c r="D34" i="12" s="1"/>
  <c r="D37" i="12" s="1"/>
  <c r="D33" i="11"/>
  <c r="D34" i="11" s="1"/>
  <c r="D37" i="11" s="1"/>
  <c r="C31" i="10"/>
  <c r="C14" i="10"/>
  <c r="C31" i="9"/>
  <c r="C14" i="9"/>
  <c r="C31" i="8"/>
  <c r="C14" i="8"/>
  <c r="D14" i="8"/>
  <c r="C31" i="7"/>
  <c r="C14" i="7"/>
  <c r="C31" i="6"/>
  <c r="C14" i="6"/>
  <c r="D14" i="6"/>
  <c r="C31" i="5"/>
  <c r="C14" i="5"/>
  <c r="D14" i="5"/>
  <c r="C31" i="4"/>
  <c r="D31" i="4"/>
  <c r="C14" i="4"/>
  <c r="D14" i="4"/>
  <c r="C31" i="3"/>
  <c r="C14" i="3"/>
  <c r="C31" i="2"/>
  <c r="C32" i="2" s="1"/>
  <c r="C32" i="10" l="1"/>
  <c r="C33" i="10" s="1"/>
  <c r="C34" i="10" s="1"/>
  <c r="C32" i="8"/>
  <c r="C33" i="8" s="1"/>
  <c r="C34" i="8" s="1"/>
  <c r="C32" i="7"/>
  <c r="C33" i="7" s="1"/>
  <c r="C34" i="7" s="1"/>
  <c r="C32" i="6"/>
  <c r="C33" i="6" s="1"/>
  <c r="C34" i="6" s="1"/>
  <c r="C32" i="5"/>
  <c r="C33" i="5" s="1"/>
  <c r="C34" i="5" s="1"/>
  <c r="C32" i="4"/>
  <c r="C33" i="4" s="1"/>
  <c r="C34" i="4" s="1"/>
  <c r="D32" i="4"/>
  <c r="D33" i="4" s="1"/>
  <c r="D34" i="4" s="1"/>
  <c r="D37" i="4" s="1"/>
  <c r="C32" i="3"/>
  <c r="C33" i="3" s="1"/>
  <c r="C34" i="3" s="1"/>
  <c r="C32" i="9"/>
  <c r="C33" i="2"/>
  <c r="C34" i="2" s="1"/>
  <c r="D14" i="9"/>
  <c r="D31" i="2"/>
  <c r="D31" i="6"/>
  <c r="D31" i="8"/>
  <c r="D31" i="9"/>
  <c r="D31" i="10"/>
  <c r="D14" i="10"/>
  <c r="D31" i="7"/>
  <c r="D32" i="7" s="1"/>
  <c r="D31" i="5"/>
  <c r="D14" i="3"/>
  <c r="D32" i="3" s="1"/>
  <c r="D32" i="10" l="1"/>
  <c r="D33" i="3"/>
  <c r="D34" i="3" s="1"/>
  <c r="D37" i="3" s="1"/>
  <c r="D32" i="9"/>
  <c r="D33" i="9" s="1"/>
  <c r="D34" i="9" s="1"/>
  <c r="D37" i="9" s="1"/>
  <c r="D32" i="8"/>
  <c r="D32" i="6"/>
  <c r="D33" i="6" s="1"/>
  <c r="D34" i="6" s="1"/>
  <c r="D37" i="6" s="1"/>
  <c r="D32" i="5"/>
  <c r="C33" i="9"/>
  <c r="C34" i="9" s="1"/>
  <c r="D33" i="10" l="1"/>
  <c r="D34" i="10" s="1"/>
  <c r="D37" i="10" s="1"/>
  <c r="D33" i="7"/>
  <c r="D34" i="7" s="1"/>
  <c r="D33" i="8"/>
  <c r="D34" i="8" s="1"/>
  <c r="D37" i="8" s="1"/>
  <c r="D33" i="5"/>
  <c r="D34" i="5" s="1"/>
  <c r="D37" i="5" s="1"/>
  <c r="D37" i="7" l="1"/>
  <c r="D14" i="60" l="1"/>
  <c r="D17" i="60" l="1"/>
  <c r="D18" i="60" s="1"/>
  <c r="D19" i="60" s="1"/>
  <c r="D14" i="2"/>
  <c r="D22" i="60" l="1"/>
  <c r="D32" i="2"/>
  <c r="D33" i="2" s="1"/>
  <c r="D34" i="2" l="1"/>
  <c r="D37" i="2" s="1"/>
  <c r="D16" i="20"/>
  <c r="D37" i="20" s="1"/>
  <c r="D40" i="20" s="1"/>
  <c r="D16" i="24"/>
  <c r="D37" i="24" s="1"/>
  <c r="D40" i="24" s="1"/>
  <c r="D16" i="25"/>
  <c r="D37" i="25" s="1"/>
  <c r="D40" i="25" s="1"/>
  <c r="D16" i="31"/>
  <c r="D37" i="31" s="1"/>
  <c r="D40" i="31" s="1"/>
  <c r="D34" i="1"/>
  <c r="D37" i="1" s="1"/>
  <c r="D14" i="73" l="1"/>
  <c r="D32" i="73" s="1"/>
  <c r="D35" i="73" s="1"/>
  <c r="D16" i="40"/>
  <c r="D37" i="40" s="1"/>
  <c r="D40" i="40" s="1"/>
  <c r="D36" i="36"/>
  <c r="D37" i="36" l="1"/>
  <c r="D38" i="36" l="1"/>
  <c r="D39" i="36" s="1"/>
  <c r="D42" i="36" s="1"/>
  <c r="D16" i="30"/>
  <c r="D37" i="30" s="1"/>
  <c r="D40" i="30" s="1"/>
  <c r="D16" i="22"/>
  <c r="D37" i="22" s="1"/>
  <c r="D40" i="22" s="1"/>
  <c r="D14" i="61"/>
  <c r="D32" i="61" l="1"/>
  <c r="D33" i="61" l="1"/>
  <c r="D34" i="61" s="1"/>
  <c r="D37" i="61" s="1"/>
</calcChain>
</file>

<file path=xl/sharedStrings.xml><?xml version="1.0" encoding="utf-8"?>
<sst xmlns="http://schemas.openxmlformats.org/spreadsheetml/2006/main" count="2914" uniqueCount="1699">
  <si>
    <t xml:space="preserve">Izdevumu klasifikācijas kods </t>
  </si>
  <si>
    <t>Rādītājs (materiālās/izejvielas nosaukums, atlīdzība un citi izmaksu veidi)</t>
  </si>
  <si>
    <t xml:space="preserve">Izmaksu apjoms noteiktā laikposmā viena maksas pakalpojuma veida nodrošināšanai </t>
  </si>
  <si>
    <t>Tiešās izmaksas</t>
  </si>
  <si>
    <t>Tiešās izmaksas kopā:</t>
  </si>
  <si>
    <t>Netiešās izmaksas</t>
  </si>
  <si>
    <t>Netiešās izmaksas kopā:</t>
  </si>
  <si>
    <t>Pakalpojuma izmaksas kopā:</t>
  </si>
  <si>
    <t>Viena pakalp. izmaksas</t>
  </si>
  <si>
    <t>Maksas pakalpojuma vienību skaits 12 mēnešos (gab.)</t>
  </si>
  <si>
    <t>Veselības inspekcijas maksas pakalpojuma izcenojuma aprēķins</t>
  </si>
  <si>
    <r>
      <t xml:space="preserve">Iestāde: </t>
    </r>
    <r>
      <rPr>
        <sz val="12"/>
        <color theme="1"/>
        <rFont val="Times New Roman"/>
        <family val="1"/>
        <charset val="186"/>
      </rPr>
      <t>Veselības inspekcija</t>
    </r>
  </si>
  <si>
    <r>
      <rPr>
        <b/>
        <sz val="12"/>
        <color theme="1"/>
        <rFont val="Times New Roman"/>
        <family val="1"/>
        <charset val="186"/>
      </rPr>
      <t xml:space="preserve">Laikposms: </t>
    </r>
    <r>
      <rPr>
        <sz val="12"/>
        <color theme="1"/>
        <rFont val="Times New Roman"/>
        <family val="1"/>
        <charset val="186"/>
      </rPr>
      <t>1 gads</t>
    </r>
  </si>
  <si>
    <r>
      <t xml:space="preserve">Maksas pakalpojuma veids: </t>
    </r>
    <r>
      <rPr>
        <sz val="12"/>
        <color theme="1"/>
        <rFont val="Times New Roman"/>
        <family val="1"/>
        <charset val="186"/>
      </rPr>
      <t>9. Speciālista atzinuma sagatavošana par mikrobioloģiskās, ķīmiskās un fizikālās testēšanas rezultātiem</t>
    </r>
  </si>
  <si>
    <r>
      <t xml:space="preserve">Maksas pakalpojuma veids: </t>
    </r>
    <r>
      <rPr>
        <sz val="12"/>
        <color theme="1"/>
        <rFont val="Times New Roman"/>
        <family val="1"/>
        <charset val="186"/>
      </rPr>
      <t>18. Statistiskās informācijas datu apstrāde un sagatavošana (valsts un pašvaldību institūcijām pakalpojums bez maksas)</t>
    </r>
  </si>
  <si>
    <r>
      <t xml:space="preserve">Maksas pakalpojuma veids: </t>
    </r>
    <r>
      <rPr>
        <sz val="12"/>
        <color theme="1"/>
        <rFont val="Times New Roman"/>
        <family val="1"/>
        <charset val="186"/>
      </rPr>
      <t>12. Produkta higiēnas novērtējums un dokumenta noformēšana (pakalpojums nav noteikts normatīvajos aktos un tiek sniegts pēc personas brīvprātīga pieprasījuma)</t>
    </r>
  </si>
  <si>
    <r>
      <t xml:space="preserve">Maksas pakalpojuma veids: </t>
    </r>
    <r>
      <rPr>
        <sz val="12"/>
        <color theme="1"/>
        <rFont val="Times New Roman"/>
        <family val="1"/>
        <charset val="186"/>
      </rPr>
      <t>14. Seminārs par Veselības inspekcijas kompetencē esošajiem jautājumiem (pēc klienta pieprasījuma)</t>
    </r>
  </si>
  <si>
    <r>
      <t>Maksas pakalpojuma izcenojums (</t>
    </r>
    <r>
      <rPr>
        <i/>
        <sz val="12"/>
        <color rgb="FF000000"/>
        <rFont val="Times New Roman"/>
        <family val="1"/>
        <charset val="186"/>
      </rPr>
      <t>euro</t>
    </r>
    <r>
      <rPr>
        <sz val="12"/>
        <color rgb="FF000000"/>
        <rFont val="Times New Roman"/>
        <family val="1"/>
        <charset val="186"/>
      </rPr>
      <t>) (pakalpojuma izmaksas kopā, dalītas ar maksas pakalpojuma vienību skaitu noteiktajā laikposmā)</t>
    </r>
  </si>
  <si>
    <r>
      <t xml:space="preserve">Maksas pakalpojuma veids: </t>
    </r>
    <r>
      <rPr>
        <sz val="12"/>
        <color theme="1"/>
        <rFont val="Times New Roman"/>
        <family val="1"/>
        <charset val="186"/>
      </rPr>
      <t>5.</t>
    </r>
    <r>
      <rPr>
        <b/>
        <sz val="12"/>
        <color theme="1"/>
        <rFont val="Times New Roman"/>
        <family val="1"/>
        <charset val="186"/>
      </rPr>
      <t xml:space="preserve"> </t>
    </r>
    <r>
      <rPr>
        <sz val="12"/>
        <color theme="1"/>
        <rFont val="Times New Roman"/>
        <family val="1"/>
        <charset val="186"/>
      </rPr>
      <t>Atzinuma sagatavošana par fizikālo faktoru (troksnis, EML) iespējamo līmeņu aprēķiniem</t>
    </r>
  </si>
  <si>
    <t xml:space="preserve">pakalpojumu cenrādis" sākotnējās (ex-ante) </t>
  </si>
  <si>
    <t xml:space="preserve">ietekmes novērtējuma ziņojumam (anotācijai) </t>
  </si>
  <si>
    <t>1.pielikums</t>
  </si>
  <si>
    <t>Satura rādītājs</t>
  </si>
  <si>
    <t>Izmaksu apjoms noteiktā laikposmā viena maksas pakalpojuma veida nodrošināšanai (euro)</t>
  </si>
  <si>
    <t>Viena pakalpojuma izmaksas</t>
  </si>
  <si>
    <t>noteikumos Nr.677 "Veselības inspekcijas maksas</t>
  </si>
  <si>
    <t>1.</t>
  </si>
  <si>
    <t>1.1.</t>
  </si>
  <si>
    <t>dzīvoklim, vienģimenes mājai, vasarnīcai, zemnieku saimniecībai</t>
  </si>
  <si>
    <t>1.2.</t>
  </si>
  <si>
    <t>daudzdzīvokļu mājai</t>
  </si>
  <si>
    <t>1.3.</t>
  </si>
  <si>
    <t>publiskai būvei ar dažāda profila telpu grupām</t>
  </si>
  <si>
    <t>1.4.</t>
  </si>
  <si>
    <t>publiskai telpai</t>
  </si>
  <si>
    <t>1.5.</t>
  </si>
  <si>
    <t>ražošanas objektam ar dažāda profila telpu grupām</t>
  </si>
  <si>
    <t>1.6.</t>
  </si>
  <si>
    <t>ražošanas darba telpai</t>
  </si>
  <si>
    <t>1.7.</t>
  </si>
  <si>
    <r>
      <t>inženierbūvei</t>
    </r>
    <r>
      <rPr>
        <sz val="11"/>
        <rFont val="Times New Roman"/>
        <family val="1"/>
        <charset val="186"/>
      </rPr>
      <t xml:space="preserve"> (arī autostāvvietai) un komunikāciju tīklam </t>
    </r>
  </si>
  <si>
    <t>1.8.</t>
  </si>
  <si>
    <t>angāram, noliktavai, īslaicīgas lietošanas būvei</t>
  </si>
  <si>
    <t>1.9.</t>
  </si>
  <si>
    <t>citam 1.punktā neminētam objektam</t>
  </si>
  <si>
    <t>2.1.</t>
  </si>
  <si>
    <t>dzīvojamām ēkām un telpām</t>
  </si>
  <si>
    <t>2.1.1.</t>
  </si>
  <si>
    <t xml:space="preserve">daudzdzīvokļu dzīvojamām ēkām </t>
  </si>
  <si>
    <t>2.1.2.</t>
  </si>
  <si>
    <t>individuālajām dzīvojamām mājām, savrupmājām, viensētām, dzīvokļiem</t>
  </si>
  <si>
    <t>2.2.</t>
  </si>
  <si>
    <t xml:space="preserve">publiskai ēkai </t>
  </si>
  <si>
    <t>2.2.1.</t>
  </si>
  <si>
    <t>ar platību līdz 250 m²</t>
  </si>
  <si>
    <t>2.2.2.</t>
  </si>
  <si>
    <r>
      <t>ar platību no 251 m</t>
    </r>
    <r>
      <rPr>
        <sz val="11"/>
        <color indexed="8"/>
        <rFont val="Times New Roman"/>
        <family val="1"/>
        <charset val="186"/>
      </rPr>
      <t>² līdz 500 m</t>
    </r>
    <r>
      <rPr>
        <vertAlign val="superscript"/>
        <sz val="11"/>
        <color indexed="8"/>
        <rFont val="Times New Roman"/>
        <family val="1"/>
        <charset val="186"/>
      </rPr>
      <t>2</t>
    </r>
  </si>
  <si>
    <t>2.2.3.</t>
  </si>
  <si>
    <r>
      <t>ar platību no 501 m</t>
    </r>
    <r>
      <rPr>
        <vertAlign val="superscript"/>
        <sz val="11"/>
        <color indexed="8"/>
        <rFont val="Times New Roman"/>
        <family val="1"/>
        <charset val="186"/>
      </rPr>
      <t>2</t>
    </r>
    <r>
      <rPr>
        <sz val="11"/>
        <color indexed="8"/>
        <rFont val="Times New Roman"/>
        <family val="1"/>
        <charset val="186"/>
      </rPr>
      <t xml:space="preserve"> līdz 1 000 m</t>
    </r>
    <r>
      <rPr>
        <vertAlign val="superscript"/>
        <sz val="11"/>
        <color indexed="8"/>
        <rFont val="Times New Roman"/>
        <family val="1"/>
        <charset val="186"/>
      </rPr>
      <t>2</t>
    </r>
  </si>
  <si>
    <t>2.2.4.</t>
  </si>
  <si>
    <r>
      <t>ar platību no 1 001 m</t>
    </r>
    <r>
      <rPr>
        <vertAlign val="superscript"/>
        <sz val="11"/>
        <color indexed="8"/>
        <rFont val="Times New Roman"/>
        <family val="1"/>
        <charset val="186"/>
      </rPr>
      <t>2</t>
    </r>
    <r>
      <rPr>
        <sz val="11"/>
        <color indexed="8"/>
        <rFont val="Times New Roman"/>
        <family val="1"/>
        <charset val="186"/>
      </rPr>
      <t xml:space="preserve"> līdz 5 000 m</t>
    </r>
    <r>
      <rPr>
        <vertAlign val="superscript"/>
        <sz val="11"/>
        <color indexed="8"/>
        <rFont val="Times New Roman"/>
        <family val="1"/>
        <charset val="186"/>
      </rPr>
      <t>2</t>
    </r>
  </si>
  <si>
    <t>2.2.5.</t>
  </si>
  <si>
    <r>
      <t>ar platību no 5 001 m</t>
    </r>
    <r>
      <rPr>
        <vertAlign val="superscript"/>
        <sz val="11"/>
        <color indexed="8"/>
        <rFont val="Times New Roman"/>
        <family val="1"/>
        <charset val="186"/>
      </rPr>
      <t>2</t>
    </r>
    <r>
      <rPr>
        <sz val="11"/>
        <color indexed="8"/>
        <rFont val="Times New Roman"/>
        <family val="1"/>
        <charset val="186"/>
      </rPr>
      <t xml:space="preserve"> līdz 10 000 m</t>
    </r>
    <r>
      <rPr>
        <vertAlign val="superscript"/>
        <sz val="11"/>
        <color indexed="8"/>
        <rFont val="Times New Roman"/>
        <family val="1"/>
        <charset val="186"/>
      </rPr>
      <t>2</t>
    </r>
  </si>
  <si>
    <t>2.2.6.</t>
  </si>
  <si>
    <r>
      <t>ar platību vairāk par 10 001 m</t>
    </r>
    <r>
      <rPr>
        <vertAlign val="superscript"/>
        <sz val="11"/>
        <color indexed="8"/>
        <rFont val="Times New Roman"/>
        <family val="1"/>
        <charset val="186"/>
      </rPr>
      <t>2</t>
    </r>
  </si>
  <si>
    <t>inženierbūvei, inženiertīkliem</t>
  </si>
  <si>
    <t>2.3.</t>
  </si>
  <si>
    <t>citam 2.punktā neminētam objektam</t>
  </si>
  <si>
    <t>3.</t>
  </si>
  <si>
    <t>3.1.</t>
  </si>
  <si>
    <t>3.1.1.</t>
  </si>
  <si>
    <r>
      <t>ar platību līdz 200 m</t>
    </r>
    <r>
      <rPr>
        <vertAlign val="superscript"/>
        <sz val="11"/>
        <color indexed="8"/>
        <rFont val="Times New Roman"/>
        <family val="1"/>
        <charset val="186"/>
      </rPr>
      <t>2</t>
    </r>
  </si>
  <si>
    <t>3.1.2.</t>
  </si>
  <si>
    <t>3.1.3.</t>
  </si>
  <si>
    <r>
      <t>ar platību vairāk par 1001 m</t>
    </r>
    <r>
      <rPr>
        <sz val="11"/>
        <color indexed="8"/>
        <rFont val="Times New Roman"/>
        <family val="1"/>
        <charset val="186"/>
      </rPr>
      <t>²</t>
    </r>
  </si>
  <si>
    <t>3.2.</t>
  </si>
  <si>
    <t>3.3.</t>
  </si>
  <si>
    <t>publiskai būvei, ražošanas objektam</t>
  </si>
  <si>
    <t>3.3.1.</t>
  </si>
  <si>
    <r>
      <t>ar platību līdz 250 m</t>
    </r>
    <r>
      <rPr>
        <vertAlign val="superscript"/>
        <sz val="11"/>
        <rFont val="Times New Roman"/>
        <family val="1"/>
        <charset val="186"/>
      </rPr>
      <t>2</t>
    </r>
  </si>
  <si>
    <t>3.3.2.</t>
  </si>
  <si>
    <t>3.3.3.</t>
  </si>
  <si>
    <t>3.3.4.</t>
  </si>
  <si>
    <t>3.3.5.</t>
  </si>
  <si>
    <t>3.4.</t>
  </si>
  <si>
    <t>inženierbūvei un komunikāciju tīklam</t>
  </si>
  <si>
    <t>3.4.1.</t>
  </si>
  <si>
    <t>autostāvvietai līdz 49 automašīnām</t>
  </si>
  <si>
    <t>3.4.2.</t>
  </si>
  <si>
    <t xml:space="preserve">autostāvvietai no 50 automašīnām </t>
  </si>
  <si>
    <t>3.4.3.</t>
  </si>
  <si>
    <t>3.4.4.</t>
  </si>
  <si>
    <t>ceļu inženierkomunikācijai</t>
  </si>
  <si>
    <t>3.4.5.</t>
  </si>
  <si>
    <t>ūdensvadu un kanalizācijas tīklam un būvei</t>
  </si>
  <si>
    <t>3.5.</t>
  </si>
  <si>
    <t>citam 3.punktā neminētam objektam</t>
  </si>
  <si>
    <t>Higiēnas prasību ievērošanas novērtēšana objektiem, kam normatīvajos aktos nav noteiktas higiēnas prasības (pakalpojums nav obligāts saskaņā ar normatīvajiem aktiem un tiek sniegts pēc objekta īpašnieka brīvprātīga pieprasījuma, izņemot attiecībā uz noteikumu pielikuma 4.5.apakšpunktā noteiktajiem objektiem)</t>
  </si>
  <si>
    <t>4.1.</t>
  </si>
  <si>
    <r>
      <t xml:space="preserve">ražošanas, </t>
    </r>
    <r>
      <rPr>
        <sz val="11"/>
        <rFont val="Times New Roman"/>
        <family val="1"/>
        <charset val="186"/>
      </rPr>
      <t>tirdzniecības objektam, publiskai būvei vai telpām</t>
    </r>
  </si>
  <si>
    <t>4.1.1.</t>
  </si>
  <si>
    <r>
      <t>ar platību līdz 500 m</t>
    </r>
    <r>
      <rPr>
        <sz val="11"/>
        <color indexed="8"/>
        <rFont val="Times New Roman"/>
        <family val="1"/>
        <charset val="186"/>
      </rPr>
      <t>²</t>
    </r>
  </si>
  <si>
    <t>4.1.2.</t>
  </si>
  <si>
    <r>
      <t>ar platību vairāk par 501 m</t>
    </r>
    <r>
      <rPr>
        <sz val="11"/>
        <color indexed="8"/>
        <rFont val="Times New Roman"/>
        <family val="1"/>
        <charset val="186"/>
      </rPr>
      <t>²</t>
    </r>
  </si>
  <si>
    <t>4.2.</t>
  </si>
  <si>
    <t>šahtveida akai</t>
  </si>
  <si>
    <t>4.3.</t>
  </si>
  <si>
    <t>dzīvojamai mājai, dzīvoklim</t>
  </si>
  <si>
    <t>4.4.</t>
  </si>
  <si>
    <t>inženiertehniskai būvei</t>
  </si>
  <si>
    <t>4.5.</t>
  </si>
  <si>
    <t>4.5.1.</t>
  </si>
  <si>
    <t>dienas nometnes ar dalībnieku skaitu līdz 20</t>
  </si>
  <si>
    <t>4.5.2.</t>
  </si>
  <si>
    <t>dienas nometnes ar dalībnieku skaitu vairak par 20</t>
  </si>
  <si>
    <t>4.5.3.</t>
  </si>
  <si>
    <t>diennakts nometnes ar dalībnieku skaitu līdz 20</t>
  </si>
  <si>
    <t>4.5.4.</t>
  </si>
  <si>
    <t xml:space="preserve">diennakts nometnes ar dalībnieku skaitu vairāk par 20  </t>
  </si>
  <si>
    <t>Atzinuma sagatavošana par fizikālo faktoru (troksnis, EML) iespējamo līmeņu aprēķiniem</t>
  </si>
  <si>
    <t>6.1.</t>
  </si>
  <si>
    <r>
      <t>kravas kuģim ar kravnesību līdz 500 GT (</t>
    </r>
    <r>
      <rPr>
        <i/>
        <sz val="11"/>
        <color indexed="8"/>
        <rFont val="Times New Roman"/>
        <family val="1"/>
        <charset val="186"/>
      </rPr>
      <t>gross tons</t>
    </r>
    <r>
      <rPr>
        <sz val="11"/>
        <color indexed="8"/>
        <rFont val="Times New Roman"/>
        <family val="1"/>
        <charset val="186"/>
      </rPr>
      <t>)</t>
    </r>
  </si>
  <si>
    <t>6.2.</t>
  </si>
  <si>
    <r>
      <t>kravas kuģim ar kravnesību no 501 līdz 5 000 GT (</t>
    </r>
    <r>
      <rPr>
        <i/>
        <sz val="11"/>
        <color indexed="8"/>
        <rFont val="Times New Roman"/>
        <family val="1"/>
        <charset val="186"/>
      </rPr>
      <t>gross tons</t>
    </r>
    <r>
      <rPr>
        <sz val="11"/>
        <color indexed="8"/>
        <rFont val="Times New Roman"/>
        <family val="1"/>
        <charset val="186"/>
      </rPr>
      <t>)</t>
    </r>
  </si>
  <si>
    <t>6.3.</t>
  </si>
  <si>
    <r>
      <t>kravas kuģim ar kravnesību vairāk par 5 001 GT (</t>
    </r>
    <r>
      <rPr>
        <i/>
        <sz val="11"/>
        <color indexed="8"/>
        <rFont val="Times New Roman"/>
        <family val="1"/>
        <charset val="186"/>
      </rPr>
      <t>gross tons</t>
    </r>
    <r>
      <rPr>
        <sz val="11"/>
        <color indexed="8"/>
        <rFont val="Times New Roman"/>
        <family val="1"/>
        <charset val="186"/>
      </rPr>
      <t>)</t>
    </r>
  </si>
  <si>
    <t>6.4.</t>
  </si>
  <si>
    <t>Pasažieru prāmim/kuģim</t>
  </si>
  <si>
    <t>7.</t>
  </si>
  <si>
    <t>8.</t>
  </si>
  <si>
    <t>8.1.</t>
  </si>
  <si>
    <t>dzeramā ūdens urbumam</t>
  </si>
  <si>
    <t>8.2.</t>
  </si>
  <si>
    <t>citam objektam</t>
  </si>
  <si>
    <t>Speciālista atzinuma sagatavošana par mikrobioloģiskās, ķīmiskās un fizikālās testēšanas rezultātiem</t>
  </si>
  <si>
    <t>10.</t>
  </si>
  <si>
    <t>10.1.</t>
  </si>
  <si>
    <t>10.2.</t>
  </si>
  <si>
    <t>10.3.</t>
  </si>
  <si>
    <t xml:space="preserve">Sertifikāta papildus eksemplārs </t>
  </si>
  <si>
    <t>Parauga ņemšana higiēniskajiem un mikrobioloģiskajiem izmeklējumiem pēc personas pieprasījuma</t>
  </si>
  <si>
    <t>11.1.</t>
  </si>
  <si>
    <t>dzeramajam ūdenim</t>
  </si>
  <si>
    <t>11.2.</t>
  </si>
  <si>
    <t>atklāto ūdenstilpju ūdenim</t>
  </si>
  <si>
    <t>11.3.</t>
  </si>
  <si>
    <t>kuģa notekūdeņiem</t>
  </si>
  <si>
    <t>11.4.</t>
  </si>
  <si>
    <t>citam paraugu veidam</t>
  </si>
  <si>
    <t>13.</t>
  </si>
  <si>
    <t>14.</t>
  </si>
  <si>
    <t>15.</t>
  </si>
  <si>
    <t>16.</t>
  </si>
  <si>
    <t>17.</t>
  </si>
  <si>
    <t>18.</t>
  </si>
  <si>
    <t>19.</t>
  </si>
  <si>
    <t>20.</t>
  </si>
  <si>
    <t>21.</t>
  </si>
  <si>
    <t>22.</t>
  </si>
  <si>
    <t>23.</t>
  </si>
  <si>
    <t>24.</t>
  </si>
  <si>
    <t>25.</t>
  </si>
  <si>
    <t>Ārpustiesas strīdu risinātāju informācijas pieprasījums</t>
  </si>
  <si>
    <t>dzīvoklim, individuālai dzīvojamai ēkai, vasarnīcai, zemnieku saimniecībai</t>
  </si>
  <si>
    <t>Brīvās tirdzniecības sertifikāta izsniegšana kosmētikas līdzekļu eksportam:</t>
  </si>
  <si>
    <r>
      <t xml:space="preserve">Maksas pakalpojuma veids: </t>
    </r>
    <r>
      <rPr>
        <sz val="12"/>
        <color theme="1"/>
        <rFont val="Times New Roman"/>
        <family val="1"/>
        <charset val="186"/>
      </rPr>
      <t>1.1. dzīvoklim, vienģimenes mājai, vasarnīcai, zemnieku saimniecībai</t>
    </r>
  </si>
  <si>
    <r>
      <t xml:space="preserve">Maksas pakalpojuma veids: </t>
    </r>
    <r>
      <rPr>
        <sz val="12"/>
        <color theme="1"/>
        <rFont val="Times New Roman"/>
        <family val="1"/>
        <charset val="186"/>
      </rPr>
      <t>1.2. daudzdzīvokļu mājai</t>
    </r>
  </si>
  <si>
    <r>
      <t xml:space="preserve">Maksas pakalpojuma veids: </t>
    </r>
    <r>
      <rPr>
        <sz val="12"/>
        <color theme="1"/>
        <rFont val="Times New Roman"/>
        <family val="1"/>
        <charset val="186"/>
      </rPr>
      <t>1.3. publiskai būvei ar dažāda profila telpu grupām</t>
    </r>
  </si>
  <si>
    <r>
      <t xml:space="preserve">Maksas pakalpojuma veids: </t>
    </r>
    <r>
      <rPr>
        <sz val="12"/>
        <color theme="1"/>
        <rFont val="Times New Roman"/>
        <family val="1"/>
        <charset val="186"/>
      </rPr>
      <t>1.4. publiskai telpai</t>
    </r>
  </si>
  <si>
    <r>
      <t xml:space="preserve">Maksas pakalpojuma veids: </t>
    </r>
    <r>
      <rPr>
        <sz val="12"/>
        <color theme="1"/>
        <rFont val="Times New Roman"/>
        <family val="1"/>
        <charset val="186"/>
      </rPr>
      <t>1.6. ražošanas darba telpai</t>
    </r>
  </si>
  <si>
    <r>
      <t xml:space="preserve">Maksas pakalpojuma veids: </t>
    </r>
    <r>
      <rPr>
        <sz val="12"/>
        <color theme="1"/>
        <rFont val="Times New Roman"/>
        <family val="1"/>
        <charset val="186"/>
      </rPr>
      <t xml:space="preserve">1.7. inženierbūvei (arī autostāvvietai) un komunikāciju tīklam </t>
    </r>
  </si>
  <si>
    <r>
      <t xml:space="preserve">Maksas pakalpojuma veids: </t>
    </r>
    <r>
      <rPr>
        <sz val="12"/>
        <color theme="1"/>
        <rFont val="Times New Roman"/>
        <family val="1"/>
        <charset val="186"/>
      </rPr>
      <t>1.8. angāram, noliktavai, īslaicīgas lietošanas būvei</t>
    </r>
  </si>
  <si>
    <r>
      <t xml:space="preserve">Maksas pakalpojuma veids: </t>
    </r>
    <r>
      <rPr>
        <sz val="12"/>
        <color theme="1"/>
        <rFont val="Times New Roman"/>
        <family val="1"/>
        <charset val="186"/>
      </rPr>
      <t xml:space="preserve">1.9. citam 1.punktā neminētam objektam </t>
    </r>
  </si>
  <si>
    <r>
      <t xml:space="preserve">Maksas pakalpojuma veids: </t>
    </r>
    <r>
      <rPr>
        <sz val="12"/>
        <color theme="1"/>
        <rFont val="Times New Roman"/>
        <family val="1"/>
        <charset val="186"/>
      </rPr>
      <t>2.1.1. daudzdzīvokļu dzīvojamām ēkām</t>
    </r>
  </si>
  <si>
    <r>
      <t xml:space="preserve">Maksas pakalpojuma veids: </t>
    </r>
    <r>
      <rPr>
        <sz val="12"/>
        <color theme="1"/>
        <rFont val="Times New Roman"/>
        <family val="1"/>
        <charset val="186"/>
      </rPr>
      <t>2.1.2. individuālām mājām, savrupmājām, viensētām, dzīvokļiem</t>
    </r>
  </si>
  <si>
    <r>
      <t xml:space="preserve">Maksas pakalpojuma veids: </t>
    </r>
    <r>
      <rPr>
        <sz val="12"/>
        <color theme="1"/>
        <rFont val="Times New Roman"/>
        <family val="1"/>
        <charset val="186"/>
      </rPr>
      <t>2.2.1. ar platību līdz 250 m²</t>
    </r>
  </si>
  <si>
    <r>
      <t xml:space="preserve">Maksas pakalpojuma veids: </t>
    </r>
    <r>
      <rPr>
        <sz val="12"/>
        <color theme="1"/>
        <rFont val="Times New Roman"/>
        <family val="1"/>
        <charset val="186"/>
      </rPr>
      <t>2.2.2. ar platību no 251 m² līdz 500 m²</t>
    </r>
  </si>
  <si>
    <r>
      <t xml:space="preserve">Maksas pakalpojuma veids: </t>
    </r>
    <r>
      <rPr>
        <sz val="12"/>
        <color theme="1"/>
        <rFont val="Times New Roman"/>
        <family val="1"/>
        <charset val="186"/>
      </rPr>
      <t>2.2.3. ar platību no 501 m² līdz 1 000 m²</t>
    </r>
  </si>
  <si>
    <r>
      <t xml:space="preserve">Maksas pakalpojuma veids: </t>
    </r>
    <r>
      <rPr>
        <sz val="12"/>
        <color theme="1"/>
        <rFont val="Times New Roman"/>
        <family val="1"/>
        <charset val="186"/>
      </rPr>
      <t>2.2.4. ar platību no 1 001 m² līdz 5 000 m²</t>
    </r>
  </si>
  <si>
    <r>
      <t xml:space="preserve">Maksas pakalpojuma veids: </t>
    </r>
    <r>
      <rPr>
        <sz val="12"/>
        <color theme="1"/>
        <rFont val="Times New Roman"/>
        <family val="1"/>
        <charset val="186"/>
      </rPr>
      <t>2.2.5. ar platību no 5 001 m² līdz 10 000 m²</t>
    </r>
  </si>
  <si>
    <r>
      <t xml:space="preserve">Maksas pakalpojuma veids: </t>
    </r>
    <r>
      <rPr>
        <sz val="12"/>
        <color theme="1"/>
        <rFont val="Times New Roman"/>
        <family val="1"/>
        <charset val="186"/>
      </rPr>
      <t>2.2.6. ar platību vairāk par 10 001 m²</t>
    </r>
  </si>
  <si>
    <r>
      <t xml:space="preserve">Maksas pakalpojuma veids: </t>
    </r>
    <r>
      <rPr>
        <sz val="12"/>
        <color theme="1"/>
        <rFont val="Times New Roman"/>
        <family val="1"/>
        <charset val="186"/>
      </rPr>
      <t>3.1.1. ar platību līdz 200 m²</t>
    </r>
  </si>
  <si>
    <r>
      <t xml:space="preserve">Maksas pakalpojuma veids: </t>
    </r>
    <r>
      <rPr>
        <sz val="12"/>
        <color theme="1"/>
        <rFont val="Times New Roman"/>
        <family val="1"/>
        <charset val="186"/>
      </rPr>
      <t>3.1.2. ar platību  no 201 m² līdz 1000 m²</t>
    </r>
  </si>
  <si>
    <r>
      <t xml:space="preserve">Maksas pakalpojuma veids: </t>
    </r>
    <r>
      <rPr>
        <sz val="12"/>
        <color theme="1"/>
        <rFont val="Times New Roman"/>
        <family val="1"/>
        <charset val="186"/>
      </rPr>
      <t>3.1.3. ar platību vairāk par 1001 m²</t>
    </r>
  </si>
  <si>
    <r>
      <t xml:space="preserve">Maksas pakalpojuma veids: </t>
    </r>
    <r>
      <rPr>
        <sz val="12"/>
        <color theme="1"/>
        <rFont val="Times New Roman"/>
        <family val="1"/>
        <charset val="186"/>
      </rPr>
      <t>3.2. daudzdzīvokļu mājai</t>
    </r>
  </si>
  <si>
    <r>
      <t xml:space="preserve">Maksas pakalpojuma veids: </t>
    </r>
    <r>
      <rPr>
        <sz val="12"/>
        <color theme="1"/>
        <rFont val="Times New Roman"/>
        <family val="1"/>
        <charset val="186"/>
      </rPr>
      <t>3.3.1. ar platību līdz 250 m²</t>
    </r>
  </si>
  <si>
    <r>
      <t xml:space="preserve">Maksas pakalpojuma veids: </t>
    </r>
    <r>
      <rPr>
        <sz val="12"/>
        <color theme="1"/>
        <rFont val="Times New Roman"/>
        <family val="1"/>
        <charset val="186"/>
      </rPr>
      <t>3.3.2. ar platību  no 251 m² līdz 500 m²</t>
    </r>
  </si>
  <si>
    <r>
      <t xml:space="preserve">Maksas pakalpojuma veids: </t>
    </r>
    <r>
      <rPr>
        <sz val="12"/>
        <color theme="1"/>
        <rFont val="Times New Roman"/>
        <family val="1"/>
        <charset val="186"/>
      </rPr>
      <t>3.3.3. ar platību no 501 m² līdz 1000 m²</t>
    </r>
  </si>
  <si>
    <r>
      <t xml:space="preserve">Maksas pakalpojuma veids: </t>
    </r>
    <r>
      <rPr>
        <sz val="12"/>
        <color theme="1"/>
        <rFont val="Times New Roman"/>
        <family val="1"/>
        <charset val="186"/>
      </rPr>
      <t>3.3.4. ar platību no 1001 m² līdz 10 000 m²</t>
    </r>
  </si>
  <si>
    <r>
      <t xml:space="preserve">Maksas pakalpojuma veids: </t>
    </r>
    <r>
      <rPr>
        <sz val="12"/>
        <color theme="1"/>
        <rFont val="Times New Roman"/>
        <family val="1"/>
        <charset val="186"/>
      </rPr>
      <t>3.3.5. ar platību vairāk par 10 001 m²</t>
    </r>
  </si>
  <si>
    <r>
      <t xml:space="preserve">Pārējo pamatlīdzekļu nolietojums (drukas iekārtas, datortehnikas, sakaru un cita biroja tehnikas nolietojums) 4 (2 lapas no abām pusēm) * 0,0057 </t>
    </r>
    <r>
      <rPr>
        <i/>
        <sz val="12"/>
        <color rgb="FF000000"/>
        <rFont val="Times New Roman"/>
        <family val="1"/>
        <charset val="186"/>
      </rPr>
      <t>euro</t>
    </r>
    <r>
      <rPr>
        <sz val="12"/>
        <color rgb="FF000000"/>
        <rFont val="Times New Roman"/>
        <family val="1"/>
        <charset val="186"/>
      </rPr>
      <t xml:space="preserve"> =</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0,12 </t>
    </r>
    <r>
      <rPr>
        <b/>
        <i/>
        <sz val="12"/>
        <color rgb="FF000000"/>
        <rFont val="Times New Roman"/>
        <family val="1"/>
        <charset val="186"/>
      </rPr>
      <t>euro.</t>
    </r>
  </si>
  <si>
    <r>
      <t xml:space="preserve">Maksas pakalpojuma veids: </t>
    </r>
    <r>
      <rPr>
        <sz val="12"/>
        <color theme="1"/>
        <rFont val="Times New Roman"/>
        <family val="1"/>
        <charset val="186"/>
      </rPr>
      <t>3.4.1. autostāvvietai līdz 49 automašīnām</t>
    </r>
  </si>
  <si>
    <r>
      <t xml:space="preserve">Maksas pakalpojuma veids: </t>
    </r>
    <r>
      <rPr>
        <sz val="12"/>
        <color theme="1"/>
        <rFont val="Times New Roman"/>
        <family val="1"/>
        <charset val="186"/>
      </rPr>
      <t>3.4.2. autostāvvietai no 50 automašīnām</t>
    </r>
  </si>
  <si>
    <r>
      <t xml:space="preserve">Maksas pakalpojuma veids: </t>
    </r>
    <r>
      <rPr>
        <sz val="12"/>
        <color theme="1"/>
        <rFont val="Times New Roman"/>
        <family val="1"/>
        <charset val="186"/>
      </rPr>
      <t>3.4.3. angāram, noliktavai, īslaicīgas lietošanas būvei</t>
    </r>
  </si>
  <si>
    <r>
      <t xml:space="preserve">Maksas pakalpojuma veids: </t>
    </r>
    <r>
      <rPr>
        <sz val="12"/>
        <color theme="1"/>
        <rFont val="Times New Roman"/>
        <family val="1"/>
        <charset val="186"/>
      </rPr>
      <t>3.4.4. ceļu inženierkomunikācijai</t>
    </r>
  </si>
  <si>
    <r>
      <t xml:space="preserve">Maksas pakalpojuma veids: </t>
    </r>
    <r>
      <rPr>
        <sz val="12"/>
        <color theme="1"/>
        <rFont val="Times New Roman"/>
        <family val="1"/>
        <charset val="186"/>
      </rPr>
      <t>3.4.5. ūdensvadu un kanalizācijas tīklam un būvei</t>
    </r>
  </si>
  <si>
    <r>
      <t xml:space="preserve">Maksas pakalpojuma veids: </t>
    </r>
    <r>
      <rPr>
        <sz val="12"/>
        <color theme="1"/>
        <rFont val="Times New Roman"/>
        <family val="1"/>
        <charset val="186"/>
      </rPr>
      <t xml:space="preserve">3.5. citam 3.punktā neminētam objektam </t>
    </r>
  </si>
  <si>
    <r>
      <t xml:space="preserve">Maksas pakalpojuma veids: </t>
    </r>
    <r>
      <rPr>
        <sz val="12"/>
        <color theme="1"/>
        <rFont val="Times New Roman"/>
        <family val="1"/>
        <charset val="186"/>
      </rPr>
      <t>4.1.1. ar platību līdz 500 m²</t>
    </r>
  </si>
  <si>
    <r>
      <t xml:space="preserve">Maksas pakalpojuma veids: </t>
    </r>
    <r>
      <rPr>
        <sz val="12"/>
        <color theme="1"/>
        <rFont val="Times New Roman"/>
        <family val="1"/>
        <charset val="186"/>
      </rPr>
      <t>4.1.2. ar platību vairāk par 501 m²</t>
    </r>
  </si>
  <si>
    <r>
      <t xml:space="preserve">Maksas pakalpojuma veids: </t>
    </r>
    <r>
      <rPr>
        <sz val="12"/>
        <color theme="1"/>
        <rFont val="Times New Roman"/>
        <family val="1"/>
        <charset val="186"/>
      </rPr>
      <t>4.2. šahtveida akai</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</si>
  <si>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0,01 </t>
    </r>
    <r>
      <rPr>
        <b/>
        <i/>
        <sz val="12"/>
        <color rgb="FF000000"/>
        <rFont val="Times New Roman"/>
        <family val="1"/>
        <charset val="186"/>
      </rPr>
      <t>euro.</t>
    </r>
  </si>
  <si>
    <r>
      <t xml:space="preserve">Maksas pakalpojuma veids: </t>
    </r>
    <r>
      <rPr>
        <sz val="12"/>
        <color theme="1"/>
        <rFont val="Times New Roman"/>
        <family val="1"/>
        <charset val="186"/>
      </rPr>
      <t>4.3. dzīvojamai mājai, dzīvoklim</t>
    </r>
  </si>
  <si>
    <r>
      <t xml:space="preserve">Maksas pakalpojuma veids: </t>
    </r>
    <r>
      <rPr>
        <sz val="12"/>
        <color theme="1"/>
        <rFont val="Times New Roman"/>
        <family val="1"/>
        <charset val="186"/>
      </rPr>
      <t>4.4. inženiertehniskai būvei</t>
    </r>
  </si>
  <si>
    <r>
      <t xml:space="preserve">Maksas pakalpojuma veids: </t>
    </r>
    <r>
      <rPr>
        <sz val="12"/>
        <color theme="1"/>
        <rFont val="Times New Roman"/>
        <family val="1"/>
        <charset val="186"/>
      </rPr>
      <t>4.5.1. dienas nometnes ar dalībnieku skaitu līdz 20</t>
    </r>
  </si>
  <si>
    <r>
      <t xml:space="preserve">Maksas pakalpojuma veids: </t>
    </r>
    <r>
      <rPr>
        <sz val="12"/>
        <color theme="1"/>
        <rFont val="Times New Roman"/>
        <family val="1"/>
        <charset val="186"/>
      </rPr>
      <t>4.5.2. dienas nometnes ar dalībnieku skaitu vairāk par 20</t>
    </r>
  </si>
  <si>
    <r>
      <t xml:space="preserve">Maksas pakalpojuma veids: </t>
    </r>
    <r>
      <rPr>
        <sz val="12"/>
        <color theme="1"/>
        <rFont val="Times New Roman"/>
        <family val="1"/>
        <charset val="186"/>
      </rPr>
      <t>4.5.3. diennakts nometnes ar dalībnieku skaitu līdz 20</t>
    </r>
  </si>
  <si>
    <r>
      <t xml:space="preserve">Maksas pakalpojuma veids: </t>
    </r>
    <r>
      <rPr>
        <sz val="12"/>
        <color theme="1"/>
        <rFont val="Times New Roman"/>
        <family val="1"/>
        <charset val="186"/>
      </rPr>
      <t>4.5.4. diennakts nometnes ar dalībnieku skaitu vairāk par 20</t>
    </r>
  </si>
  <si>
    <r>
      <t xml:space="preserve">Maksas pakalpojuma veids: </t>
    </r>
    <r>
      <rPr>
        <sz val="12"/>
        <color theme="1"/>
        <rFont val="Times New Roman"/>
        <family val="1"/>
        <charset val="186"/>
      </rPr>
      <t>6.1. kravas kuģim ar kravnesību līdz 500 GT (gross tons)</t>
    </r>
  </si>
  <si>
    <r>
      <t xml:space="preserve">Maksas pakalpojuma veids: </t>
    </r>
    <r>
      <rPr>
        <sz val="12"/>
        <color theme="1"/>
        <rFont val="Times New Roman"/>
        <family val="1"/>
        <charset val="186"/>
      </rPr>
      <t>6.2. kravas kuģim ar kravnesību no 501 līdz 5 000 GT (gross tons)</t>
    </r>
  </si>
  <si>
    <r>
      <t xml:space="preserve">Maksas pakalpojuma veids: </t>
    </r>
    <r>
      <rPr>
        <sz val="12"/>
        <color theme="1"/>
        <rFont val="Times New Roman"/>
        <family val="1"/>
        <charset val="186"/>
      </rPr>
      <t>6.3. kravas kuģim ar kravnesību vairāk par 5 001 GT (gross tons)</t>
    </r>
  </si>
  <si>
    <r>
      <t xml:space="preserve">Maksas pakalpojuma veids: </t>
    </r>
    <r>
      <rPr>
        <sz val="12"/>
        <color theme="1"/>
        <rFont val="Times New Roman"/>
        <family val="1"/>
        <charset val="186"/>
      </rPr>
      <t>6.4. pasažieru prāmim/kuģim</t>
    </r>
  </si>
  <si>
    <r>
      <t xml:space="preserve">Maksas pakalpojuma veids: </t>
    </r>
    <r>
      <rPr>
        <sz val="12"/>
        <color theme="1"/>
        <rFont val="Times New Roman"/>
        <family val="1"/>
        <charset val="186"/>
      </rPr>
      <t>8.1. dzeramā ūdens urbumam</t>
    </r>
  </si>
  <si>
    <r>
      <t xml:space="preserve">Maksas pakalpojuma veids: </t>
    </r>
    <r>
      <rPr>
        <sz val="12"/>
        <color theme="1"/>
        <rFont val="Times New Roman"/>
        <family val="1"/>
        <charset val="186"/>
      </rPr>
      <t>8.2. citam objektam</t>
    </r>
  </si>
  <si>
    <r>
      <t xml:space="preserve">Maksas pakalpojuma veids: </t>
    </r>
    <r>
      <rPr>
        <sz val="12"/>
        <color theme="1"/>
        <rFont val="Times New Roman"/>
        <family val="1"/>
        <charset val="186"/>
      </rPr>
      <t xml:space="preserve">10.3. sertifikāta papildus eksemplārs </t>
    </r>
  </si>
  <si>
    <r>
      <t xml:space="preserve">Maksas pakalpojuma veids: </t>
    </r>
    <r>
      <rPr>
        <sz val="12"/>
        <color theme="1"/>
        <rFont val="Times New Roman"/>
        <family val="1"/>
        <charset val="186"/>
      </rPr>
      <t>11.1. dzeramajam ūdenim</t>
    </r>
  </si>
  <si>
    <r>
      <t xml:space="preserve">Maksas pakalpojuma veids: </t>
    </r>
    <r>
      <rPr>
        <sz val="12"/>
        <color theme="1"/>
        <rFont val="Times New Roman"/>
        <family val="1"/>
        <charset val="186"/>
      </rPr>
      <t>11.2. atklāto ūdenstilpju ūdenim</t>
    </r>
  </si>
  <si>
    <r>
      <t xml:space="preserve">Maksas pakalpojuma veids: </t>
    </r>
    <r>
      <rPr>
        <sz val="12"/>
        <color theme="1"/>
        <rFont val="Times New Roman"/>
        <family val="1"/>
        <charset val="186"/>
      </rPr>
      <t>11.3. kuģa notekūdeņiem</t>
    </r>
  </si>
  <si>
    <r>
      <t xml:space="preserve">Maksas pakalpojuma veids: </t>
    </r>
    <r>
      <rPr>
        <sz val="12"/>
        <color theme="1"/>
        <rFont val="Times New Roman"/>
        <family val="1"/>
        <charset val="186"/>
      </rPr>
      <t>11.4. citam paraugu veidam</t>
    </r>
  </si>
  <si>
    <t>Transporta nodrošinājums 11. punktā minētajiem pakalpojumiem</t>
  </si>
  <si>
    <t xml:space="preserve"> Grozījums Ministru kabineta 2013. gada 27. augusta </t>
  </si>
  <si>
    <t>PVN 21%</t>
  </si>
  <si>
    <t>Pakalpojuma izmaksas kopā (bez PVN):</t>
  </si>
  <si>
    <t>Pakalpojuma izmaksas kopā (ar PVN):</t>
  </si>
  <si>
    <r>
      <t>ar platību  no 251 m</t>
    </r>
    <r>
      <rPr>
        <vertAlign val="superscript"/>
        <sz val="11"/>
        <rFont val="Times New Roman"/>
        <family val="1"/>
        <charset val="186"/>
      </rPr>
      <t>2</t>
    </r>
    <r>
      <rPr>
        <sz val="11"/>
        <rFont val="Times New Roman"/>
        <family val="1"/>
        <charset val="186"/>
      </rPr>
      <t xml:space="preserve"> līdz 500 m</t>
    </r>
    <r>
      <rPr>
        <vertAlign val="superscript"/>
        <sz val="11"/>
        <rFont val="Times New Roman"/>
        <family val="1"/>
        <charset val="186"/>
      </rPr>
      <t>2</t>
    </r>
  </si>
  <si>
    <r>
      <t>ar platību  no 201 m</t>
    </r>
    <r>
      <rPr>
        <vertAlign val="superscript"/>
        <sz val="11"/>
        <color theme="1"/>
        <rFont val="Times New Roman"/>
        <family val="1"/>
        <charset val="186"/>
      </rPr>
      <t>2</t>
    </r>
    <r>
      <rPr>
        <sz val="11"/>
        <color theme="1"/>
        <rFont val="Times New Roman"/>
        <family val="1"/>
        <charset val="186"/>
      </rPr>
      <t xml:space="preserve"> līdz 1000 m</t>
    </r>
    <r>
      <rPr>
        <vertAlign val="superscript"/>
        <sz val="11"/>
        <color theme="1"/>
        <rFont val="Times New Roman"/>
        <family val="1"/>
        <charset val="186"/>
      </rPr>
      <t>2</t>
    </r>
  </si>
  <si>
    <r>
      <t>ar platību no 501 m</t>
    </r>
    <r>
      <rPr>
        <vertAlign val="superscript"/>
        <sz val="11"/>
        <rFont val="Times New Roman"/>
        <family val="1"/>
        <charset val="186"/>
      </rPr>
      <t>2</t>
    </r>
    <r>
      <rPr>
        <sz val="11"/>
        <rFont val="Times New Roman"/>
        <family val="1"/>
        <charset val="186"/>
      </rPr>
      <t xml:space="preserve"> līdz 1000 m</t>
    </r>
    <r>
      <rPr>
        <vertAlign val="superscript"/>
        <sz val="11"/>
        <rFont val="Times New Roman"/>
        <family val="1"/>
        <charset val="186"/>
      </rPr>
      <t>2</t>
    </r>
  </si>
  <si>
    <r>
      <t>ar platību no 1001 m</t>
    </r>
    <r>
      <rPr>
        <vertAlign val="superscript"/>
        <sz val="11"/>
        <rFont val="Times New Roman"/>
        <family val="1"/>
        <charset val="186"/>
      </rPr>
      <t>2</t>
    </r>
    <r>
      <rPr>
        <sz val="11"/>
        <rFont val="Times New Roman"/>
        <family val="1"/>
        <charset val="186"/>
      </rPr>
      <t xml:space="preserve"> līdz 10 000 m</t>
    </r>
    <r>
      <rPr>
        <vertAlign val="superscript"/>
        <sz val="11"/>
        <rFont val="Times New Roman"/>
        <family val="1"/>
        <charset val="186"/>
      </rPr>
      <t>2</t>
    </r>
  </si>
  <si>
    <r>
      <t xml:space="preserve">Pārējo pamatlīdzekļu nolietojums (drukas iekārtas, datortehnikas, sakaru un cita biroja tehnikas nolietojums) </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3,16 </t>
    </r>
    <r>
      <rPr>
        <b/>
        <i/>
        <sz val="12"/>
        <color rgb="FF000000"/>
        <rFont val="Times New Roman"/>
        <family val="1"/>
        <charset val="186"/>
      </rPr>
      <t>euro</t>
    </r>
    <r>
      <rPr>
        <b/>
        <sz val="12"/>
        <color rgb="FF000000"/>
        <rFont val="Times New Roman"/>
        <family val="1"/>
        <charset val="186"/>
      </rPr>
      <t>.</t>
    </r>
  </si>
  <si>
    <r>
      <t xml:space="preserve">Iekārtas, inventāra un aparatūras  remonts, tehniskā apkalpošana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3,16 </t>
    </r>
    <r>
      <rPr>
        <b/>
        <i/>
        <sz val="12"/>
        <color rgb="FF000000"/>
        <rFont val="Times New Roman"/>
        <family val="1"/>
        <charset val="186"/>
      </rPr>
      <t>euro</t>
    </r>
    <r>
      <rPr>
        <b/>
        <sz val="12"/>
        <color rgb="FF000000"/>
        <rFont val="Times New Roman"/>
        <family val="1"/>
        <charset val="186"/>
      </rPr>
      <t>.</t>
    </r>
  </si>
  <si>
    <r>
      <t>Biroja preces:</t>
    </r>
    <r>
      <rPr>
        <sz val="12"/>
        <color rgb="FF000000"/>
        <rFont val="Times New Roman"/>
        <family val="1"/>
        <charset val="186"/>
      </rPr>
      <t xml:space="preserve"> 0,06 </t>
    </r>
    <r>
      <rPr>
        <i/>
        <sz val="12"/>
        <color rgb="FF000000"/>
        <rFont val="Times New Roman"/>
        <family val="1"/>
        <charset val="186"/>
      </rPr>
      <t>euro</t>
    </r>
    <r>
      <rPr>
        <sz val="12"/>
        <color rgb="FF000000"/>
        <rFont val="Times New Roman"/>
        <family val="1"/>
        <charset val="186"/>
      </rPr>
      <t xml:space="preserve"> * 158 vienības</t>
    </r>
    <r>
      <rPr>
        <b/>
        <sz val="12"/>
        <color rgb="FF000000"/>
        <rFont val="Times New Roman"/>
        <family val="1"/>
        <charset val="186"/>
      </rPr>
      <t xml:space="preserve"> = 9,48 </t>
    </r>
    <r>
      <rPr>
        <b/>
        <i/>
        <sz val="12"/>
        <color rgb="FF000000"/>
        <rFont val="Times New Roman"/>
        <family val="1"/>
        <charset val="186"/>
      </rPr>
      <t>euro</t>
    </r>
    <r>
      <rPr>
        <b/>
        <sz val="12"/>
        <color rgb="FF000000"/>
        <rFont val="Times New Roman"/>
        <family val="1"/>
        <charset val="186"/>
      </rPr>
      <t>.</t>
    </r>
  </si>
  <si>
    <r>
      <t xml:space="preserve">Biroja preces: 0,06 </t>
    </r>
    <r>
      <rPr>
        <i/>
        <sz val="12"/>
        <color rgb="FF000000"/>
        <rFont val="Times New Roman"/>
        <family val="1"/>
        <charset val="186"/>
      </rPr>
      <t xml:space="preserve">euro </t>
    </r>
    <r>
      <rPr>
        <sz val="12"/>
        <color rgb="FF000000"/>
        <rFont val="Times New Roman"/>
        <family val="1"/>
        <charset val="186"/>
      </rPr>
      <t>* 186 vienības</t>
    </r>
    <r>
      <rPr>
        <b/>
        <sz val="12"/>
        <color rgb="FF000000"/>
        <rFont val="Times New Roman"/>
        <family val="1"/>
        <charset val="186"/>
      </rPr>
      <t xml:space="preserve"> = 11,16 </t>
    </r>
    <r>
      <rPr>
        <b/>
        <i/>
        <sz val="12"/>
        <color rgb="FF000000"/>
        <rFont val="Times New Roman"/>
        <family val="1"/>
        <charset val="186"/>
      </rPr>
      <t>euro</t>
    </r>
    <r>
      <rPr>
        <b/>
        <sz val="12"/>
        <color rgb="FF000000"/>
        <rFont val="Times New Roman"/>
        <family val="1"/>
        <charset val="186"/>
      </rPr>
      <t>.</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</si>
  <si>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3,72 </t>
    </r>
    <r>
      <rPr>
        <b/>
        <i/>
        <sz val="12"/>
        <color rgb="FF000000"/>
        <rFont val="Times New Roman"/>
        <family val="1"/>
        <charset val="186"/>
      </rPr>
      <t>euro</t>
    </r>
    <r>
      <rPr>
        <b/>
        <sz val="12"/>
        <color rgb="FF000000"/>
        <rFont val="Times New Roman"/>
        <family val="1"/>
        <charset val="186"/>
      </rPr>
      <t>.</t>
    </r>
  </si>
  <si>
    <r>
      <t xml:space="preserve">Inventārs </t>
    </r>
    <r>
      <rPr>
        <b/>
        <sz val="12"/>
        <color rgb="FF000000"/>
        <rFont val="Times New Roman"/>
        <family val="1"/>
        <charset val="186"/>
      </rPr>
      <t xml:space="preserve"> </t>
    </r>
    <r>
      <rPr>
        <sz val="12"/>
        <color rgb="FF000000"/>
        <rFont val="Times New Roman"/>
        <family val="1"/>
        <charset val="186"/>
      </rPr>
      <t xml:space="preserve">0,10 </t>
    </r>
    <r>
      <rPr>
        <i/>
        <sz val="12"/>
        <color rgb="FF000000"/>
        <rFont val="Times New Roman"/>
        <family val="1"/>
        <charset val="186"/>
      </rPr>
      <t>euro</t>
    </r>
    <r>
      <rPr>
        <sz val="12"/>
        <color rgb="FF000000"/>
        <rFont val="Times New Roman"/>
        <family val="1"/>
        <charset val="186"/>
      </rPr>
      <t xml:space="preserve"> * 186 vienības </t>
    </r>
    <r>
      <rPr>
        <b/>
        <sz val="12"/>
        <color rgb="FF000000"/>
        <rFont val="Times New Roman"/>
        <family val="1"/>
        <charset val="186"/>
      </rPr>
      <t xml:space="preserve">= 18,60 </t>
    </r>
    <r>
      <rPr>
        <b/>
        <i/>
        <sz val="12"/>
        <color rgb="FF000000"/>
        <rFont val="Times New Roman"/>
        <family val="1"/>
        <charset val="186"/>
      </rPr>
      <t>euro</t>
    </r>
    <r>
      <rPr>
        <b/>
        <sz val="12"/>
        <color rgb="FF000000"/>
        <rFont val="Times New Roman"/>
        <family val="1"/>
        <charset val="186"/>
      </rPr>
      <t xml:space="preserve">. </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</si>
  <si>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80 vienības</t>
    </r>
    <r>
      <rPr>
        <b/>
        <sz val="12"/>
        <color rgb="FF000000"/>
        <rFont val="Times New Roman"/>
        <family val="1"/>
        <charset val="186"/>
      </rPr>
      <t xml:space="preserve"> = 4,80 </t>
    </r>
    <r>
      <rPr>
        <b/>
        <i/>
        <sz val="12"/>
        <color rgb="FF000000"/>
        <rFont val="Times New Roman"/>
        <family val="1"/>
        <charset val="186"/>
      </rPr>
      <t>euro</t>
    </r>
    <r>
      <rPr>
        <b/>
        <sz val="12"/>
        <color rgb="FF000000"/>
        <rFont val="Times New Roman"/>
        <family val="1"/>
        <charset val="186"/>
      </rPr>
      <t>.</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</si>
  <si>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1,60 </t>
    </r>
    <r>
      <rPr>
        <b/>
        <i/>
        <sz val="12"/>
        <color rgb="FF000000"/>
        <rFont val="Times New Roman"/>
        <family val="1"/>
        <charset val="186"/>
      </rPr>
      <t>euro</t>
    </r>
    <r>
      <rPr>
        <b/>
        <sz val="12"/>
        <color rgb="FF000000"/>
        <rFont val="Times New Roman"/>
        <family val="1"/>
        <charset val="186"/>
      </rPr>
      <t>.</t>
    </r>
  </si>
  <si>
    <r>
      <t xml:space="preserve">Inventārs </t>
    </r>
    <r>
      <rPr>
        <b/>
        <sz val="12"/>
        <color rgb="FF000000"/>
        <rFont val="Times New Roman"/>
        <family val="1"/>
        <charset val="186"/>
      </rPr>
      <t xml:space="preserve"> </t>
    </r>
    <r>
      <rPr>
        <sz val="12"/>
        <color rgb="FF000000"/>
        <rFont val="Times New Roman"/>
        <family val="1"/>
        <charset val="186"/>
      </rPr>
      <t>0,08</t>
    </r>
    <r>
      <rPr>
        <i/>
        <sz val="12"/>
        <color rgb="FF000000"/>
        <rFont val="Times New Roman"/>
        <family val="1"/>
        <charset val="186"/>
      </rPr>
      <t xml:space="preserve"> euro</t>
    </r>
    <r>
      <rPr>
        <sz val="12"/>
        <color rgb="FF000000"/>
        <rFont val="Times New Roman"/>
        <family val="1"/>
        <charset val="186"/>
      </rPr>
      <t xml:space="preserve"> * 80 vienības </t>
    </r>
    <r>
      <rPr>
        <b/>
        <sz val="12"/>
        <color rgb="FF000000"/>
        <rFont val="Times New Roman"/>
        <family val="1"/>
        <charset val="186"/>
      </rPr>
      <t xml:space="preserve">= 6,40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</si>
  <si>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0,03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2,40 </t>
    </r>
    <r>
      <rPr>
        <b/>
        <i/>
        <sz val="12"/>
        <color rgb="FF000000"/>
        <rFont val="Times New Roman"/>
        <family val="1"/>
        <charset val="186"/>
      </rPr>
      <t>euro</t>
    </r>
    <r>
      <rPr>
        <b/>
        <sz val="12"/>
        <color rgb="FF000000"/>
        <rFont val="Times New Roman"/>
        <family val="1"/>
        <charset val="186"/>
      </rPr>
      <t>.</t>
    </r>
  </si>
  <si>
    <r>
      <t xml:space="preserve">Biroja preces: </t>
    </r>
    <r>
      <rPr>
        <sz val="12"/>
        <color rgb="FF000000"/>
        <rFont val="Times New Roman"/>
        <family val="1"/>
        <charset val="186"/>
      </rPr>
      <t xml:space="preserve">0,06 </t>
    </r>
    <r>
      <rPr>
        <i/>
        <sz val="12"/>
        <color rgb="FF000000"/>
        <rFont val="Times New Roman"/>
        <family val="1"/>
        <charset val="186"/>
      </rPr>
      <t xml:space="preserve">euro </t>
    </r>
    <r>
      <rPr>
        <sz val="12"/>
        <color rgb="FF000000"/>
        <rFont val="Times New Roman"/>
        <family val="1"/>
        <charset val="186"/>
      </rPr>
      <t>* 74 vienības</t>
    </r>
    <r>
      <rPr>
        <b/>
        <sz val="12"/>
        <color rgb="FF000000"/>
        <rFont val="Times New Roman"/>
        <family val="1"/>
        <charset val="186"/>
      </rPr>
      <t xml:space="preserve"> = 4,44 </t>
    </r>
    <r>
      <rPr>
        <b/>
        <i/>
        <sz val="12"/>
        <color rgb="FF000000"/>
        <rFont val="Times New Roman"/>
        <family val="1"/>
        <charset val="186"/>
      </rPr>
      <t>euro</t>
    </r>
    <r>
      <rPr>
        <b/>
        <sz val="12"/>
        <color rgb="FF000000"/>
        <rFont val="Times New Roman"/>
        <family val="1"/>
        <charset val="186"/>
      </rPr>
      <t>.</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</si>
  <si>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1,48 </t>
    </r>
    <r>
      <rPr>
        <b/>
        <i/>
        <sz val="12"/>
        <color rgb="FF000000"/>
        <rFont val="Times New Roman"/>
        <family val="1"/>
        <charset val="186"/>
      </rPr>
      <t>euro</t>
    </r>
    <r>
      <rPr>
        <b/>
        <sz val="12"/>
        <color rgb="FF000000"/>
        <rFont val="Times New Roman"/>
        <family val="1"/>
        <charset val="186"/>
      </rPr>
      <t>.</t>
    </r>
  </si>
  <si>
    <r>
      <t xml:space="preserve">Biroja preces: </t>
    </r>
    <r>
      <rPr>
        <sz val="12"/>
        <color rgb="FF000000"/>
        <rFont val="Times New Roman"/>
        <family val="1"/>
        <charset val="186"/>
      </rPr>
      <t xml:space="preserve"> 0,06 </t>
    </r>
    <r>
      <rPr>
        <i/>
        <sz val="12"/>
        <color rgb="FF000000"/>
        <rFont val="Times New Roman"/>
        <family val="1"/>
        <charset val="186"/>
      </rPr>
      <t>euro</t>
    </r>
    <r>
      <rPr>
        <sz val="12"/>
        <color rgb="FF000000"/>
        <rFont val="Times New Roman"/>
        <family val="1"/>
        <charset val="186"/>
      </rPr>
      <t xml:space="preserve"> * 20 vienības</t>
    </r>
    <r>
      <rPr>
        <b/>
        <sz val="12"/>
        <color rgb="FF000000"/>
        <rFont val="Times New Roman"/>
        <family val="1"/>
        <charset val="186"/>
      </rPr>
      <t xml:space="preserve"> = 1,20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</si>
  <si>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0,40 </t>
    </r>
    <r>
      <rPr>
        <b/>
        <i/>
        <sz val="12"/>
        <color rgb="FF000000"/>
        <rFont val="Times New Roman"/>
        <family val="1"/>
        <charset val="186"/>
      </rPr>
      <t>euro.</t>
    </r>
  </si>
  <si>
    <r>
      <t xml:space="preserve">Inventārs </t>
    </r>
    <r>
      <rPr>
        <sz val="12"/>
        <color rgb="FF000000"/>
        <rFont val="Times New Roman"/>
        <family val="1"/>
        <charset val="186"/>
      </rPr>
      <t xml:space="preserve">0,08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1,60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</si>
  <si>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t>
    </r>
    <r>
      <rPr>
        <sz val="12"/>
        <color rgb="FF000000"/>
        <rFont val="Times New Roman"/>
        <family val="1"/>
        <charset val="186"/>
      </rPr>
      <t xml:space="preserve">0,03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0,60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</si>
  <si>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15 vienības</t>
    </r>
    <r>
      <rPr>
        <b/>
        <sz val="12"/>
        <color rgb="FF000000"/>
        <rFont val="Times New Roman"/>
        <family val="1"/>
        <charset val="186"/>
      </rPr>
      <t xml:space="preserve"> = 0,90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</si>
  <si>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0,30 </t>
    </r>
    <r>
      <rPr>
        <b/>
        <i/>
        <sz val="12"/>
        <color rgb="FF000000"/>
        <rFont val="Times New Roman"/>
        <family val="1"/>
        <charset val="186"/>
      </rPr>
      <t>euro.</t>
    </r>
  </si>
  <si>
    <r>
      <t xml:space="preserve">Kārtējā remonta un iestāžu uzturēšanas materiāli: </t>
    </r>
    <r>
      <rPr>
        <sz val="12"/>
        <color rgb="FF000000"/>
        <rFont val="Times New Roman"/>
        <family val="1"/>
        <charset val="186"/>
      </rPr>
      <t xml:space="preserve">0,03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0,45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</si>
  <si>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1,00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</si>
  <si>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200 vienības</t>
    </r>
    <r>
      <rPr>
        <b/>
        <sz val="12"/>
        <color rgb="FF000000"/>
        <rFont val="Times New Roman"/>
        <family val="1"/>
        <charset val="186"/>
      </rPr>
      <t xml:space="preserve"> = 12,00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</si>
  <si>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4,00 </t>
    </r>
    <r>
      <rPr>
        <b/>
        <i/>
        <sz val="12"/>
        <color rgb="FF000000"/>
        <rFont val="Times New Roman"/>
        <family val="1"/>
        <charset val="186"/>
      </rPr>
      <t>euro.</t>
    </r>
  </si>
  <si>
    <r>
      <t xml:space="preserve">Kārtējā remonta un iestāžu uzturēšanas materiāli: </t>
    </r>
    <r>
      <rPr>
        <sz val="12"/>
        <color rgb="FF000000"/>
        <rFont val="Times New Roman"/>
        <family val="1"/>
        <charset val="186"/>
      </rPr>
      <t xml:space="preserve">0,09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18,00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</si>
  <si>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152 vienības</t>
    </r>
    <r>
      <rPr>
        <b/>
        <sz val="12"/>
        <color rgb="FF000000"/>
        <rFont val="Times New Roman"/>
        <family val="1"/>
        <charset val="186"/>
      </rPr>
      <t xml:space="preserve"> = 9,12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</si>
  <si>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3,04 </t>
    </r>
    <r>
      <rPr>
        <b/>
        <i/>
        <sz val="12"/>
        <color rgb="FF000000"/>
        <rFont val="Times New Roman"/>
        <family val="1"/>
        <charset val="186"/>
      </rPr>
      <t>euro.</t>
    </r>
  </si>
  <si>
    <r>
      <t xml:space="preserve">Kārtējā remonta un iestāžu uzturēšanas materiāli: </t>
    </r>
    <r>
      <rPr>
        <sz val="12"/>
        <color rgb="FF000000"/>
        <rFont val="Times New Roman"/>
        <family val="1"/>
        <charset val="186"/>
      </rPr>
      <t xml:space="preserve">0,09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13,68 </t>
    </r>
    <r>
      <rPr>
        <b/>
        <i/>
        <sz val="12"/>
        <color rgb="FF000000"/>
        <rFont val="Times New Roman"/>
        <family val="1"/>
        <charset val="186"/>
      </rPr>
      <t>euro.</t>
    </r>
  </si>
  <si>
    <r>
      <t>Biroja preces:</t>
    </r>
    <r>
      <rPr>
        <sz val="12"/>
        <color rgb="FF000000"/>
        <rFont val="Times New Roman"/>
        <family val="1"/>
        <charset val="186"/>
      </rPr>
      <t xml:space="preserve"> 0,06 </t>
    </r>
    <r>
      <rPr>
        <i/>
        <sz val="12"/>
        <color rgb="FF000000"/>
        <rFont val="Times New Roman"/>
        <family val="1"/>
        <charset val="186"/>
      </rPr>
      <t>euro</t>
    </r>
    <r>
      <rPr>
        <sz val="12"/>
        <color rgb="FF000000"/>
        <rFont val="Times New Roman"/>
        <family val="1"/>
        <charset val="186"/>
      </rPr>
      <t xml:space="preserve"> * 50 vienības</t>
    </r>
    <r>
      <rPr>
        <b/>
        <sz val="12"/>
        <color rgb="FF000000"/>
        <rFont val="Times New Roman"/>
        <family val="1"/>
        <charset val="186"/>
      </rPr>
      <t xml:space="preserve"> = 3,00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</si>
  <si>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20 vienības</t>
    </r>
    <r>
      <rPr>
        <b/>
        <sz val="12"/>
        <color rgb="FF000000"/>
        <rFont val="Times New Roman"/>
        <family val="1"/>
        <charset val="186"/>
      </rPr>
      <t xml:space="preserve"> = 1,20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</si>
  <si>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0,40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</si>
  <si>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50 vienības</t>
    </r>
    <r>
      <rPr>
        <b/>
        <sz val="12"/>
        <color rgb="FF000000"/>
        <rFont val="Times New Roman"/>
        <family val="1"/>
        <charset val="186"/>
      </rPr>
      <t xml:space="preserve"> = 3,00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</si>
  <si>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1,00 </t>
    </r>
    <r>
      <rPr>
        <b/>
        <i/>
        <sz val="12"/>
        <color rgb="FF000000"/>
        <rFont val="Times New Roman"/>
        <family val="1"/>
        <charset val="186"/>
      </rPr>
      <t>euro.</t>
    </r>
  </si>
  <si>
    <r>
      <t xml:space="preserve">Biroja preces: papīrs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2 vienības</t>
    </r>
    <r>
      <rPr>
        <b/>
        <sz val="12"/>
        <color rgb="FF000000"/>
        <rFont val="Times New Roman"/>
        <family val="1"/>
        <charset val="186"/>
      </rPr>
      <t xml:space="preserve"> = 0,12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</si>
  <si>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0,04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</si>
  <si>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5 vienības</t>
    </r>
    <r>
      <rPr>
        <b/>
        <sz val="12"/>
        <color rgb="FF000000"/>
        <rFont val="Times New Roman"/>
        <family val="1"/>
        <charset val="186"/>
      </rPr>
      <t xml:space="preserve"> = 0,30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</si>
  <si>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0,10 </t>
    </r>
    <r>
      <rPr>
        <b/>
        <i/>
        <sz val="12"/>
        <color rgb="FF000000"/>
        <rFont val="Times New Roman"/>
        <family val="1"/>
        <charset val="186"/>
      </rPr>
      <t>euro.</t>
    </r>
  </si>
  <si>
    <r>
      <t xml:space="preserve">Kārtējā remonta un iestāžu uzturēšanas materiāli: </t>
    </r>
    <r>
      <rPr>
        <sz val="12"/>
        <color rgb="FF000000"/>
        <rFont val="Times New Roman"/>
        <family val="1"/>
        <charset val="186"/>
      </rPr>
      <t xml:space="preserve">0,04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0,20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</si>
  <si>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55 vienības</t>
    </r>
    <r>
      <rPr>
        <b/>
        <sz val="12"/>
        <color rgb="FF000000"/>
        <rFont val="Times New Roman"/>
        <family val="1"/>
        <charset val="186"/>
      </rPr>
      <t xml:space="preserve"> = 3,30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</si>
  <si>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1,10 </t>
    </r>
    <r>
      <rPr>
        <b/>
        <i/>
        <sz val="12"/>
        <color rgb="FF000000"/>
        <rFont val="Times New Roman"/>
        <family val="1"/>
        <charset val="186"/>
      </rPr>
      <t>euro.</t>
    </r>
  </si>
  <si>
    <r>
      <t xml:space="preserve">Kārtējā remonta un iestāžu uzturēšanas materiāli: </t>
    </r>
    <r>
      <rPr>
        <sz val="12"/>
        <color rgb="FF000000"/>
        <rFont val="Times New Roman"/>
        <family val="1"/>
        <charset val="186"/>
      </rPr>
      <t xml:space="preserve">0,04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2,20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</si>
  <si>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29 vienības</t>
    </r>
    <r>
      <rPr>
        <b/>
        <sz val="12"/>
        <color rgb="FF000000"/>
        <rFont val="Times New Roman"/>
        <family val="1"/>
        <charset val="186"/>
      </rPr>
      <t xml:space="preserve"> = 1,74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</si>
  <si>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0,58 </t>
    </r>
    <r>
      <rPr>
        <b/>
        <i/>
        <sz val="12"/>
        <color rgb="FF000000"/>
        <rFont val="Times New Roman"/>
        <family val="1"/>
        <charset val="186"/>
      </rPr>
      <t>euro.</t>
    </r>
  </si>
  <si>
    <r>
      <t xml:space="preserve">Kārtējā remonta un iestāžu uzturēšanas materiāli: </t>
    </r>
    <r>
      <rPr>
        <sz val="12"/>
        <color rgb="FF000000"/>
        <rFont val="Times New Roman"/>
        <family val="1"/>
        <charset val="186"/>
      </rPr>
      <t xml:space="preserve">0,09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2,61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</si>
  <si>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88 vienības</t>
    </r>
    <r>
      <rPr>
        <b/>
        <sz val="12"/>
        <color rgb="FF000000"/>
        <rFont val="Times New Roman"/>
        <family val="1"/>
        <charset val="186"/>
      </rPr>
      <t xml:space="preserve"> = 5,28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</si>
  <si>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1,76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</si>
  <si>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2 vienības</t>
    </r>
    <r>
      <rPr>
        <b/>
        <sz val="12"/>
        <color rgb="FF000000"/>
        <rFont val="Times New Roman"/>
        <family val="1"/>
        <charset val="186"/>
      </rPr>
      <t xml:space="preserve"> = 0,12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</si>
  <si>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0,04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</si>
  <si>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7 vienības</t>
    </r>
    <r>
      <rPr>
        <b/>
        <sz val="12"/>
        <color rgb="FF000000"/>
        <rFont val="Times New Roman"/>
        <family val="1"/>
        <charset val="186"/>
      </rPr>
      <t xml:space="preserve"> = 0,42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</si>
  <si>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0,14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</si>
  <si>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2 vienības</t>
    </r>
    <r>
      <rPr>
        <b/>
        <sz val="12"/>
        <color rgb="FF000000"/>
        <rFont val="Times New Roman"/>
        <family val="1"/>
        <charset val="186"/>
      </rPr>
      <t xml:space="preserve"> = 0,12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</si>
  <si>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30 vienības</t>
    </r>
    <r>
      <rPr>
        <b/>
        <sz val="12"/>
        <color rgb="FF000000"/>
        <rFont val="Times New Roman"/>
        <family val="1"/>
        <charset val="186"/>
      </rPr>
      <t xml:space="preserve"> = 1,80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</si>
  <si>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0,60 </t>
    </r>
    <r>
      <rPr>
        <b/>
        <i/>
        <sz val="12"/>
        <color rgb="FF000000"/>
        <rFont val="Times New Roman"/>
        <family val="1"/>
        <charset val="186"/>
      </rPr>
      <t>euro.</t>
    </r>
  </si>
  <si>
    <r>
      <t xml:space="preserve">Kārtējā remonta un iestāžu uzturēšanas materiāli: </t>
    </r>
    <r>
      <rPr>
        <sz val="12"/>
        <color rgb="FF000000"/>
        <rFont val="Times New Roman"/>
        <family val="1"/>
        <charset val="186"/>
      </rPr>
      <t xml:space="preserve">0,04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1,20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</si>
  <si>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1 vienība</t>
    </r>
    <r>
      <rPr>
        <b/>
        <sz val="12"/>
        <color rgb="FF000000"/>
        <rFont val="Times New Roman"/>
        <family val="1"/>
        <charset val="186"/>
      </rPr>
      <t xml:space="preserve"> = 0,06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</si>
  <si>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0,02 </t>
    </r>
    <r>
      <rPr>
        <b/>
        <i/>
        <sz val="12"/>
        <color rgb="FF000000"/>
        <rFont val="Times New Roman"/>
        <family val="1"/>
        <charset val="186"/>
      </rPr>
      <t>euro.</t>
    </r>
  </si>
  <si>
    <r>
      <t xml:space="preserve">Iekārtas, inventāra un aparatūras  remonts, tehniskā apkalpošana </t>
    </r>
    <r>
      <rPr>
        <sz val="12"/>
        <color rgb="FF000000"/>
        <rFont val="Times New Roman"/>
        <family val="1"/>
        <charset val="186"/>
      </rPr>
      <t xml:space="preserve"> 0,01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0,01 </t>
    </r>
    <r>
      <rPr>
        <b/>
        <i/>
        <sz val="12"/>
        <color rgb="FF000000"/>
        <rFont val="Times New Roman"/>
        <family val="1"/>
        <charset val="186"/>
      </rPr>
      <t>euro.</t>
    </r>
  </si>
  <si>
    <r>
      <t xml:space="preserve">Inventārs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0,02 </t>
    </r>
    <r>
      <rPr>
        <b/>
        <i/>
        <sz val="12"/>
        <color rgb="FF000000"/>
        <rFont val="Times New Roman"/>
        <family val="1"/>
        <charset val="186"/>
      </rPr>
      <t>euro.</t>
    </r>
    <r>
      <rPr>
        <b/>
        <sz val="12"/>
        <color rgb="FF000000"/>
        <rFont val="Times New Roman"/>
        <family val="1"/>
        <charset val="186"/>
      </rPr>
      <t xml:space="preserve"> </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</si>
  <si>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6 vienības</t>
    </r>
    <r>
      <rPr>
        <b/>
        <sz val="12"/>
        <color rgb="FF000000"/>
        <rFont val="Times New Roman"/>
        <family val="1"/>
        <charset val="186"/>
      </rPr>
      <t xml:space="preserve"> = 0,36 </t>
    </r>
    <r>
      <rPr>
        <b/>
        <i/>
        <sz val="12"/>
        <color rgb="FF000000"/>
        <rFont val="Times New Roman"/>
        <family val="1"/>
        <charset val="186"/>
      </rPr>
      <t>euro.</t>
    </r>
  </si>
  <si>
    <r>
      <t xml:space="preserve">Iekārtas, inventāra un aparatūras  remonts, tehniskā apkalpošana 0,02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0,12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</si>
  <si>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1 vienība</t>
    </r>
    <r>
      <rPr>
        <b/>
        <sz val="12"/>
        <color rgb="FF000000"/>
        <rFont val="Times New Roman"/>
        <family val="1"/>
        <charset val="186"/>
      </rPr>
      <t xml:space="preserve"> = 0,06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</si>
  <si>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0,02 </t>
    </r>
    <r>
      <rPr>
        <b/>
        <i/>
        <sz val="12"/>
        <color rgb="FF000000"/>
        <rFont val="Times New Roman"/>
        <family val="1"/>
        <charset val="186"/>
      </rPr>
      <t>euro.</t>
    </r>
  </si>
  <si>
    <r>
      <t xml:space="preserve">Inventārs </t>
    </r>
    <r>
      <rPr>
        <sz val="12"/>
        <color rgb="FF000000"/>
        <rFont val="Times New Roman"/>
        <family val="1"/>
        <charset val="186"/>
      </rPr>
      <t xml:space="preserve">0,10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0,10 </t>
    </r>
    <r>
      <rPr>
        <b/>
        <i/>
        <sz val="12"/>
        <color rgb="FF000000"/>
        <rFont val="Times New Roman"/>
        <family val="1"/>
        <charset val="186"/>
      </rPr>
      <t>euro.</t>
    </r>
    <r>
      <rPr>
        <b/>
        <sz val="12"/>
        <color rgb="FF000000"/>
        <rFont val="Times New Roman"/>
        <family val="1"/>
        <charset val="186"/>
      </rPr>
      <t xml:space="preserve"> </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</si>
  <si>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109 vienības</t>
    </r>
    <r>
      <rPr>
        <b/>
        <sz val="12"/>
        <color rgb="FF000000"/>
        <rFont val="Times New Roman"/>
        <family val="1"/>
        <charset val="186"/>
      </rPr>
      <t xml:space="preserve"> = 6,54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</si>
  <si>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2,18 </t>
    </r>
    <r>
      <rPr>
        <b/>
        <i/>
        <sz val="12"/>
        <color rgb="FF000000"/>
        <rFont val="Times New Roman"/>
        <family val="1"/>
        <charset val="186"/>
      </rPr>
      <t>euro.</t>
    </r>
  </si>
  <si>
    <r>
      <t xml:space="preserve">Iekārtas, inventāra un aparatūras  remonts, tehniskā apkalpošana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2,18 </t>
    </r>
    <r>
      <rPr>
        <b/>
        <i/>
        <sz val="12"/>
        <color rgb="FF000000"/>
        <rFont val="Times New Roman"/>
        <family val="1"/>
        <charset val="186"/>
      </rPr>
      <t>euro.</t>
    </r>
  </si>
  <si>
    <r>
      <t xml:space="preserve">Biroja preces: 0,03 </t>
    </r>
    <r>
      <rPr>
        <i/>
        <sz val="12"/>
        <color rgb="FF000000"/>
        <rFont val="Times New Roman"/>
        <family val="1"/>
        <charset val="186"/>
      </rPr>
      <t>euro</t>
    </r>
    <r>
      <rPr>
        <sz val="12"/>
        <color rgb="FF000000"/>
        <rFont val="Times New Roman"/>
        <family val="1"/>
        <charset val="186"/>
      </rPr>
      <t xml:space="preserve"> * 109 vienības</t>
    </r>
    <r>
      <rPr>
        <b/>
        <sz val="12"/>
        <color rgb="FF000000"/>
        <rFont val="Times New Roman"/>
        <family val="1"/>
        <charset val="186"/>
      </rPr>
      <t xml:space="preserve"> = 3,27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</si>
  <si>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1,09 </t>
    </r>
    <r>
      <rPr>
        <b/>
        <i/>
        <sz val="12"/>
        <color rgb="FF000000"/>
        <rFont val="Times New Roman"/>
        <family val="1"/>
        <charset val="186"/>
      </rPr>
      <t>euro.</t>
    </r>
  </si>
  <si>
    <r>
      <t xml:space="preserve">Biroja preces: 0,03 </t>
    </r>
    <r>
      <rPr>
        <i/>
        <sz val="12"/>
        <color rgb="FF000000"/>
        <rFont val="Times New Roman"/>
        <family val="1"/>
        <charset val="186"/>
      </rPr>
      <t>euro</t>
    </r>
    <r>
      <rPr>
        <sz val="12"/>
        <color rgb="FF000000"/>
        <rFont val="Times New Roman"/>
        <family val="1"/>
        <charset val="186"/>
      </rPr>
      <t xml:space="preserve"> * 114 vienības</t>
    </r>
    <r>
      <rPr>
        <b/>
        <sz val="12"/>
        <color rgb="FF000000"/>
        <rFont val="Times New Roman"/>
        <family val="1"/>
        <charset val="186"/>
      </rPr>
      <t xml:space="preserve"> = 3,42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</si>
  <si>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1,14 </t>
    </r>
    <r>
      <rPr>
        <b/>
        <i/>
        <sz val="12"/>
        <color rgb="FF000000"/>
        <rFont val="Times New Roman"/>
        <family val="1"/>
        <charset val="186"/>
      </rPr>
      <t>euro.</t>
    </r>
  </si>
  <si>
    <r>
      <t xml:space="preserve">Biroja preces: 0,03 </t>
    </r>
    <r>
      <rPr>
        <i/>
        <sz val="12"/>
        <color rgb="FF000000"/>
        <rFont val="Times New Roman"/>
        <family val="1"/>
        <charset val="186"/>
      </rPr>
      <t>euro</t>
    </r>
    <r>
      <rPr>
        <sz val="12"/>
        <color rgb="FF000000"/>
        <rFont val="Times New Roman"/>
        <family val="1"/>
        <charset val="186"/>
      </rPr>
      <t xml:space="preserve"> * 5 vienības</t>
    </r>
    <r>
      <rPr>
        <b/>
        <sz val="12"/>
        <color rgb="FF000000"/>
        <rFont val="Times New Roman"/>
        <family val="1"/>
        <charset val="186"/>
      </rPr>
      <t xml:space="preserve"> = 0,15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</si>
  <si>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</si>
  <si>
    <r>
      <t xml:space="preserve">Inventārs </t>
    </r>
    <r>
      <rPr>
        <sz val="12"/>
        <color rgb="FF000000"/>
        <rFont val="Times New Roman"/>
        <family val="1"/>
        <charset val="186"/>
      </rPr>
      <t xml:space="preserve">0,07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0,07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</si>
  <si>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0,02 </t>
    </r>
    <r>
      <rPr>
        <b/>
        <i/>
        <sz val="12"/>
        <color rgb="FF000000"/>
        <rFont val="Times New Roman"/>
        <family val="1"/>
        <charset val="186"/>
      </rPr>
      <t>euro.</t>
    </r>
  </si>
  <si>
    <r>
      <t xml:space="preserve">GSM automonitoringa ierīces noma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1,80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</si>
  <si>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90 vienības</t>
    </r>
    <r>
      <rPr>
        <b/>
        <sz val="12"/>
        <color rgb="FF000000"/>
        <rFont val="Times New Roman"/>
        <family val="1"/>
        <charset val="186"/>
      </rPr>
      <t xml:space="preserve"> = 5,40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</si>
  <si>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1,80 </t>
    </r>
    <r>
      <rPr>
        <b/>
        <i/>
        <sz val="12"/>
        <color rgb="FF000000"/>
        <rFont val="Times New Roman"/>
        <family val="1"/>
        <charset val="186"/>
      </rPr>
      <t>euro.</t>
    </r>
  </si>
  <si>
    <r>
      <t xml:space="preserve">Iekārtas, inventāra un aparatūras  remonts, tehniskā apkalpošana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1,80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</si>
  <si>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14 vienības</t>
    </r>
    <r>
      <rPr>
        <b/>
        <sz val="12"/>
        <color rgb="FF000000"/>
        <rFont val="Times New Roman"/>
        <family val="1"/>
        <charset val="186"/>
      </rPr>
      <t xml:space="preserve"> = 0,84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</si>
  <si>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0,28 </t>
    </r>
    <r>
      <rPr>
        <b/>
        <i/>
        <sz val="12"/>
        <color rgb="FF000000"/>
        <rFont val="Times New Roman"/>
        <family val="1"/>
        <charset val="186"/>
      </rPr>
      <t>euro.</t>
    </r>
  </si>
  <si>
    <r>
      <t xml:space="preserve">Inventārs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14 vienības </t>
    </r>
    <r>
      <rPr>
        <b/>
        <sz val="12"/>
        <color rgb="FF000000"/>
        <rFont val="Times New Roman"/>
        <family val="1"/>
        <charset val="186"/>
      </rPr>
      <t xml:space="preserve">= 0,84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</si>
  <si>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0,28 </t>
    </r>
    <r>
      <rPr>
        <b/>
        <i/>
        <sz val="12"/>
        <color rgb="FF000000"/>
        <rFont val="Times New Roman"/>
        <family val="1"/>
        <charset val="186"/>
      </rPr>
      <t>euro.</t>
    </r>
  </si>
  <si>
    <r>
      <t xml:space="preserve">Biroja preces: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276 vienības</t>
    </r>
    <r>
      <rPr>
        <b/>
        <sz val="12"/>
        <color rgb="FF000000"/>
        <rFont val="Times New Roman"/>
        <family val="1"/>
        <charset val="186"/>
      </rPr>
      <t xml:space="preserve"> = 16,56 </t>
    </r>
    <r>
      <rPr>
        <b/>
        <i/>
        <sz val="12"/>
        <color rgb="FF000000"/>
        <rFont val="Times New Roman"/>
        <family val="1"/>
        <charset val="186"/>
      </rPr>
      <t>euro.</t>
    </r>
  </si>
  <si>
    <r>
      <t xml:space="preserve">Pārējo pamatlīdzekļu nolietojums (drukas iekārtas, datortehnikas, sakaru un cita biroja tehnikas nolietojums)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5,52 </t>
    </r>
    <r>
      <rPr>
        <b/>
        <i/>
        <sz val="12"/>
        <color rgb="FF000000"/>
        <rFont val="Times New Roman"/>
        <family val="1"/>
        <charset val="186"/>
      </rPr>
      <t>euro.</t>
    </r>
  </si>
  <si>
    <r>
      <t>Iekārtas, inventāra un aparatūras  remonts, tehniskā apkalpošana</t>
    </r>
    <r>
      <rPr>
        <sz val="12"/>
        <color rgb="FF000000"/>
        <rFont val="Times New Roman"/>
        <family val="1"/>
        <charset val="186"/>
      </rPr>
      <t xml:space="preserve"> 0,01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2,76 </t>
    </r>
    <r>
      <rPr>
        <b/>
        <i/>
        <sz val="12"/>
        <color rgb="FF000000"/>
        <rFont val="Times New Roman"/>
        <family val="1"/>
        <charset val="186"/>
      </rPr>
      <t>euro.</t>
    </r>
  </si>
  <si>
    <r>
      <t xml:space="preserve">Inventārs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276 vienības </t>
    </r>
    <r>
      <rPr>
        <b/>
        <sz val="12"/>
        <color rgb="FF000000"/>
        <rFont val="Times New Roman"/>
        <family val="1"/>
        <charset val="186"/>
      </rPr>
      <t xml:space="preserve">= 5,52 </t>
    </r>
    <r>
      <rPr>
        <b/>
        <i/>
        <sz val="12"/>
        <color rgb="FF000000"/>
        <rFont val="Times New Roman"/>
        <family val="1"/>
        <charset val="186"/>
      </rPr>
      <t>euro.</t>
    </r>
    <r>
      <rPr>
        <b/>
        <sz val="12"/>
        <color rgb="FF000000"/>
        <rFont val="Times New Roman"/>
        <family val="1"/>
        <charset val="186"/>
      </rPr>
      <t xml:space="preserve"> </t>
    </r>
  </si>
  <si>
    <r>
      <t xml:space="preserve">Inventārs: lodlampa, aukstumkaste </t>
    </r>
    <r>
      <rPr>
        <sz val="12"/>
        <color rgb="FF000000"/>
        <rFont val="Times New Roman"/>
        <family val="1"/>
        <charset val="186"/>
      </rPr>
      <t xml:space="preserve">1,61 </t>
    </r>
    <r>
      <rPr>
        <i/>
        <sz val="12"/>
        <color rgb="FF000000"/>
        <rFont val="Times New Roman"/>
        <family val="1"/>
        <charset val="186"/>
      </rPr>
      <t>euro</t>
    </r>
    <r>
      <rPr>
        <sz val="12"/>
        <color rgb="FF000000"/>
        <rFont val="Times New Roman"/>
        <family val="1"/>
        <charset val="186"/>
      </rPr>
      <t xml:space="preserve"> * 127 vienības </t>
    </r>
    <r>
      <rPr>
        <b/>
        <sz val="12"/>
        <color rgb="FF000000"/>
        <rFont val="Times New Roman"/>
        <family val="1"/>
        <charset val="186"/>
      </rPr>
      <t xml:space="preserve">= 204,47 </t>
    </r>
    <r>
      <rPr>
        <b/>
        <i/>
        <sz val="12"/>
        <color rgb="FF000000"/>
        <rFont val="Times New Roman"/>
        <family val="1"/>
        <charset val="186"/>
      </rPr>
      <t>euro.</t>
    </r>
    <r>
      <rPr>
        <b/>
        <sz val="12"/>
        <color rgb="FF000000"/>
        <rFont val="Times New Roman"/>
        <family val="1"/>
        <charset val="186"/>
      </rPr>
      <t xml:space="preserve"> </t>
    </r>
  </si>
  <si>
    <r>
      <t xml:space="preserve">Citi materiāli: vienreizlietojamais halāts, cepure, cimdi, bahilas </t>
    </r>
    <r>
      <rPr>
        <sz val="12"/>
        <color rgb="FF000000"/>
        <rFont val="Times New Roman"/>
        <family val="1"/>
        <charset val="186"/>
      </rPr>
      <t>0,42</t>
    </r>
    <r>
      <rPr>
        <i/>
        <sz val="12"/>
        <color rgb="FF000000"/>
        <rFont val="Times New Roman"/>
        <family val="1"/>
        <charset val="186"/>
      </rPr>
      <t xml:space="preserve"> euro * </t>
    </r>
    <r>
      <rPr>
        <sz val="12"/>
        <color rgb="FF000000"/>
        <rFont val="Times New Roman"/>
        <family val="1"/>
        <charset val="186"/>
      </rPr>
      <t>127 vienības =</t>
    </r>
    <r>
      <rPr>
        <i/>
        <sz val="12"/>
        <color rgb="FF000000"/>
        <rFont val="Times New Roman"/>
        <family val="1"/>
        <charset val="186"/>
      </rPr>
      <t xml:space="preserve"> </t>
    </r>
    <r>
      <rPr>
        <b/>
        <sz val="12"/>
        <color rgb="FF000000"/>
        <rFont val="Times New Roman"/>
        <family val="1"/>
        <charset val="186"/>
      </rPr>
      <t>53,34</t>
    </r>
    <r>
      <rPr>
        <b/>
        <i/>
        <sz val="12"/>
        <color rgb="FF000000"/>
        <rFont val="Times New Roman"/>
        <family val="1"/>
        <charset val="186"/>
      </rPr>
      <t xml:space="preserve"> euro. </t>
    </r>
  </si>
  <si>
    <r>
      <t xml:space="preserve">Iekārtas, inventāra un aparatūras  remonts, tehniskā apkalpošana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1,27 </t>
    </r>
    <r>
      <rPr>
        <b/>
        <i/>
        <sz val="12"/>
        <color rgb="FF000000"/>
        <rFont val="Times New Roman"/>
        <family val="1"/>
        <charset val="186"/>
      </rPr>
      <t>euro.</t>
    </r>
  </si>
  <si>
    <r>
      <t xml:space="preserve">Inventārs: </t>
    </r>
    <r>
      <rPr>
        <sz val="12"/>
        <color rgb="FF000000"/>
        <rFont val="Times New Roman"/>
        <family val="1"/>
        <charset val="186"/>
      </rPr>
      <t xml:space="preserve">7,00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14,00 </t>
    </r>
    <r>
      <rPr>
        <b/>
        <i/>
        <sz val="12"/>
        <color rgb="FF000000"/>
        <rFont val="Times New Roman"/>
        <family val="1"/>
        <charset val="186"/>
      </rPr>
      <t>euro.</t>
    </r>
    <r>
      <rPr>
        <b/>
        <sz val="12"/>
        <color rgb="FF000000"/>
        <rFont val="Times New Roman"/>
        <family val="1"/>
        <charset val="186"/>
      </rPr>
      <t xml:space="preserve"> </t>
    </r>
  </si>
  <si>
    <r>
      <t xml:space="preserve">Iekārtas, inventāra un aparatūras  remonts, tehniskā apkalpošana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0,02 </t>
    </r>
    <r>
      <rPr>
        <b/>
        <i/>
        <sz val="12"/>
        <color rgb="FF000000"/>
        <rFont val="Times New Roman"/>
        <family val="1"/>
        <charset val="186"/>
      </rPr>
      <t>euro.</t>
    </r>
  </si>
  <si>
    <r>
      <t xml:space="preserve">Inventārs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0,04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</si>
  <si>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0,02 </t>
    </r>
    <r>
      <rPr>
        <b/>
        <i/>
        <sz val="12"/>
        <color rgb="FF000000"/>
        <rFont val="Times New Roman"/>
        <family val="1"/>
        <charset val="186"/>
      </rPr>
      <t>euro.</t>
    </r>
  </si>
  <si>
    <r>
      <t xml:space="preserve">Iekārtas, inventāra un aparatūras  remonts, tehniskā apkalpošana 0,01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0,10 </t>
    </r>
    <r>
      <rPr>
        <b/>
        <i/>
        <sz val="12"/>
        <color rgb="FF000000"/>
        <rFont val="Times New Roman"/>
        <family val="1"/>
        <charset val="186"/>
      </rPr>
      <t>euro.</t>
    </r>
  </si>
  <si>
    <r>
      <t xml:space="preserve">Biroja preces: 0,12 </t>
    </r>
    <r>
      <rPr>
        <i/>
        <sz val="12"/>
        <color rgb="FF000000"/>
        <rFont val="Times New Roman"/>
        <family val="1"/>
        <charset val="186"/>
      </rPr>
      <t>euro</t>
    </r>
    <r>
      <rPr>
        <sz val="12"/>
        <color rgb="FF000000"/>
        <rFont val="Times New Roman"/>
        <family val="1"/>
        <charset val="186"/>
      </rPr>
      <t xml:space="preserve"> * 36 vienības</t>
    </r>
    <r>
      <rPr>
        <b/>
        <sz val="12"/>
        <color rgb="FF000000"/>
        <rFont val="Times New Roman"/>
        <family val="1"/>
        <charset val="186"/>
      </rPr>
      <t xml:space="preserve"> = 4,32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</si>
  <si>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0,05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1,80 </t>
    </r>
    <r>
      <rPr>
        <b/>
        <i/>
        <sz val="12"/>
        <color rgb="FF000000"/>
        <rFont val="Times New Roman"/>
        <family val="1"/>
        <charset val="186"/>
      </rPr>
      <t>euro.</t>
    </r>
  </si>
  <si>
    <r>
      <t xml:space="preserve">Pārējo sakaru pakalpojumu izdevumi: </t>
    </r>
    <r>
      <rPr>
        <sz val="12"/>
        <color rgb="FF000000"/>
        <rFont val="Times New Roman"/>
        <family val="1"/>
        <charset val="186"/>
      </rPr>
      <t xml:space="preserve">0,11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0,11 </t>
    </r>
    <r>
      <rPr>
        <b/>
        <i/>
        <sz val="12"/>
        <color rgb="FF000000"/>
        <rFont val="Times New Roman"/>
        <family val="1"/>
        <charset val="186"/>
      </rPr>
      <t>euro.</t>
    </r>
  </si>
  <si>
    <r>
      <t xml:space="preserve">Iekārtas, inventāra un aparatūras  remonts, tehniskā apkalpošana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0,02 </t>
    </r>
    <r>
      <rPr>
        <b/>
        <i/>
        <sz val="12"/>
        <color rgb="FF000000"/>
        <rFont val="Times New Roman"/>
        <family val="1"/>
        <charset val="186"/>
      </rPr>
      <t>euro.</t>
    </r>
  </si>
  <si>
    <r>
      <t xml:space="preserve">Iekārtas, inventāra un aparatūras  remonts, tehniskā apkalpošana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0,15 </t>
    </r>
    <r>
      <rPr>
        <b/>
        <i/>
        <sz val="12"/>
        <color rgb="FF000000"/>
        <rFont val="Times New Roman"/>
        <family val="1"/>
        <charset val="186"/>
      </rPr>
      <t>euro.</t>
    </r>
  </si>
  <si>
    <r>
      <t xml:space="preserve">Inventārs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0,30 </t>
    </r>
    <r>
      <rPr>
        <b/>
        <i/>
        <sz val="12"/>
        <color rgb="FF000000"/>
        <rFont val="Times New Roman"/>
        <family val="1"/>
        <charset val="186"/>
      </rPr>
      <t>euro.</t>
    </r>
    <r>
      <rPr>
        <b/>
        <sz val="12"/>
        <color rgb="FF000000"/>
        <rFont val="Times New Roman"/>
        <family val="1"/>
        <charset val="186"/>
      </rPr>
      <t xml:space="preserve"> </t>
    </r>
  </si>
  <si>
    <r>
      <t xml:space="preserve">Iekārtas, inventāra un aparatūras  remonts, tehniskā apkalpošana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</si>
  <si>
    <r>
      <t xml:space="preserve">Biroja preces: </t>
    </r>
    <r>
      <rPr>
        <sz val="12"/>
        <color rgb="FF000000"/>
        <rFont val="Times New Roman"/>
        <family val="1"/>
        <charset val="186"/>
      </rPr>
      <t xml:space="preserve">0,04 </t>
    </r>
    <r>
      <rPr>
        <i/>
        <sz val="12"/>
        <color rgb="FF000000"/>
        <rFont val="Times New Roman"/>
        <family val="1"/>
        <charset val="186"/>
      </rPr>
      <t>euro</t>
    </r>
    <r>
      <rPr>
        <sz val="12"/>
        <color rgb="FF000000"/>
        <rFont val="Times New Roman"/>
        <family val="1"/>
        <charset val="186"/>
      </rPr>
      <t xml:space="preserve"> * 5 vienības</t>
    </r>
    <r>
      <rPr>
        <b/>
        <sz val="12"/>
        <color rgb="FF000000"/>
        <rFont val="Times New Roman"/>
        <family val="1"/>
        <charset val="186"/>
      </rPr>
      <t xml:space="preserve"> = 0,20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</si>
  <si>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</si>
  <si>
    <r>
      <t xml:space="preserve">Inventārs </t>
    </r>
    <r>
      <rPr>
        <sz val="12"/>
        <color rgb="FF000000"/>
        <rFont val="Times New Roman"/>
        <family val="1"/>
        <charset val="186"/>
      </rPr>
      <t xml:space="preserve">0,03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0,15 </t>
    </r>
    <r>
      <rPr>
        <b/>
        <i/>
        <sz val="12"/>
        <color rgb="FF000000"/>
        <rFont val="Times New Roman"/>
        <family val="1"/>
        <charset val="186"/>
      </rPr>
      <t>euro.</t>
    </r>
    <r>
      <rPr>
        <b/>
        <sz val="12"/>
        <color rgb="FF000000"/>
        <rFont val="Times New Roman"/>
        <family val="1"/>
        <charset val="186"/>
      </rPr>
      <t xml:space="preserve"> </t>
    </r>
  </si>
  <si>
    <t>2.4.</t>
  </si>
  <si>
    <t>2.5.</t>
  </si>
  <si>
    <r>
      <t xml:space="preserve">Maksas pakalpojuma veids: </t>
    </r>
    <r>
      <rPr>
        <sz val="12"/>
        <color theme="1"/>
        <rFont val="Times New Roman"/>
        <family val="1"/>
        <charset val="186"/>
      </rPr>
      <t>2.3. inženierbūvei, inženiertīkliem</t>
    </r>
  </si>
  <si>
    <r>
      <t xml:space="preserve">Maksas pakalpojuma veids: </t>
    </r>
    <r>
      <rPr>
        <sz val="12"/>
        <color theme="1"/>
        <rFont val="Times New Roman"/>
        <family val="1"/>
        <charset val="186"/>
      </rPr>
      <t xml:space="preserve">2.5. citam 2.punktā neminētam objektam </t>
    </r>
  </si>
  <si>
    <r>
      <t xml:space="preserve">Maksas pakalpojuma veids: </t>
    </r>
    <r>
      <rPr>
        <sz val="12"/>
        <color theme="1"/>
        <rFont val="Times New Roman"/>
        <family val="1"/>
        <charset val="186"/>
      </rPr>
      <t>1.5. ražošanas objektam ar dažāda profila telpu grupām</t>
    </r>
  </si>
  <si>
    <t xml:space="preserve">Nosacījumu sagatavošana higiēnas prasību ievērošanai projektēšanas stadijā (pakalpojums nav obligāts  saskaņā ar normatīvajiem aktiem un tiek sniegts pēc būvniecības ierosinātāja brīvprātīga pieprasījuma, t.sk., ja tiek paredzētas atkāpes no normatīvajos aktos noteiktajām higiēnas prasībām) </t>
  </si>
  <si>
    <r>
      <t xml:space="preserve">Maksas pakalpojuma veids: </t>
    </r>
    <r>
      <rPr>
        <sz val="12"/>
        <color theme="1"/>
        <rFont val="Times New Roman"/>
        <family val="1"/>
        <charset val="186"/>
      </rPr>
      <t>16. Ārpustiesas strīdu risinātāju informācijas pieprasījums</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</si>
  <si>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0,55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</si>
  <si>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421,30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</si>
  <si>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5,50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</si>
  <si>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0,29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</si>
  <si>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29 vienības = 222,14</t>
    </r>
    <r>
      <rPr>
        <b/>
        <sz val="12"/>
        <color rgb="FF000000"/>
        <rFont val="Times New Roman"/>
        <family val="1"/>
        <charset val="186"/>
      </rPr>
      <t xml:space="preserve">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</si>
  <si>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2,90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</si>
  <si>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0,88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</si>
  <si>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674,08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</si>
  <si>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8,80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</si>
  <si>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0,06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</si>
  <si>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45,96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</si>
  <si>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0,60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</si>
  <si>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0,10 </t>
    </r>
    <r>
      <rPr>
        <b/>
        <i/>
        <sz val="12"/>
        <color rgb="FF000000"/>
        <rFont val="Times New Roman"/>
        <family val="1"/>
        <charset val="186"/>
      </rPr>
      <t>euro.</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</si>
  <si>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</si>
  <si>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38,30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</si>
  <si>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0,50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</si>
  <si>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0,04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</si>
  <si>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15,32 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</si>
  <si>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</si>
  <si>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0,07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</si>
  <si>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53,62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</si>
  <si>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0,70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</si>
  <si>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0,02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</si>
  <si>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2 vienības = 1</t>
    </r>
    <r>
      <rPr>
        <b/>
        <sz val="12"/>
        <color rgb="FF000000"/>
        <rFont val="Times New Roman"/>
        <family val="1"/>
        <charset val="186"/>
      </rPr>
      <t xml:space="preserve">5,32 </t>
    </r>
    <r>
      <rPr>
        <b/>
        <i/>
        <sz val="12"/>
        <color rgb="FF000000"/>
        <rFont val="Times New Roman"/>
        <family val="1"/>
        <charset val="186"/>
      </rPr>
      <t>euro.</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</si>
  <si>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0,30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</si>
  <si>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229,80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</si>
  <si>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3,00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</si>
  <si>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0,01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</si>
  <si>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7,66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</si>
  <si>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0,10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</si>
  <si>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1,09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</si>
  <si>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834,94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</si>
  <si>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10,90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</si>
  <si>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1,14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</si>
  <si>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873,24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</si>
  <si>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11,40 </t>
    </r>
    <r>
      <rPr>
        <b/>
        <i/>
        <sz val="12"/>
        <color rgb="FF000000"/>
        <rFont val="Times New Roman"/>
        <family val="1"/>
        <charset val="186"/>
      </rPr>
      <t>euro</t>
    </r>
    <r>
      <rPr>
        <i/>
        <sz val="12"/>
        <color rgb="FF000000"/>
        <rFont val="Times New Roman"/>
        <family val="1"/>
        <charset val="186"/>
      </rPr>
      <t>.</t>
    </r>
  </si>
  <si>
    <r>
      <t xml:space="preserve">Pārējo sakaru pakalpojumu izdevumi: 0,20 </t>
    </r>
    <r>
      <rPr>
        <i/>
        <sz val="12"/>
        <color rgb="FF000000"/>
        <rFont val="Times New Roman"/>
        <family val="1"/>
        <charset val="186"/>
      </rPr>
      <t>euro</t>
    </r>
    <r>
      <rPr>
        <sz val="12"/>
        <color rgb="FF000000"/>
        <rFont val="Times New Roman"/>
        <family val="1"/>
        <charset val="186"/>
      </rPr>
      <t xml:space="preserve"> * 186 vienības =</t>
    </r>
    <r>
      <rPr>
        <b/>
        <sz val="12"/>
        <color rgb="FF000000"/>
        <rFont val="Times New Roman"/>
        <family val="1"/>
        <charset val="186"/>
      </rPr>
      <t xml:space="preserve"> 37,20 </t>
    </r>
    <r>
      <rPr>
        <b/>
        <i/>
        <sz val="12"/>
        <color rgb="FF000000"/>
        <rFont val="Times New Roman"/>
        <family val="1"/>
        <charset val="186"/>
      </rPr>
      <t>euro</t>
    </r>
    <r>
      <rPr>
        <b/>
        <sz val="12"/>
        <color rgb="FF000000"/>
        <rFont val="Times New Roman"/>
        <family val="1"/>
        <charset val="186"/>
      </rPr>
      <t>.</t>
    </r>
  </si>
  <si>
    <r>
      <t xml:space="preserve">Pārējo sakaru pakalpojumu izdevumi: 0,16 </t>
    </r>
    <r>
      <rPr>
        <i/>
        <sz val="12"/>
        <color rgb="FF000000"/>
        <rFont val="Times New Roman"/>
        <family val="1"/>
        <charset val="186"/>
      </rPr>
      <t xml:space="preserve">euro </t>
    </r>
    <r>
      <rPr>
        <sz val="12"/>
        <color rgb="FF000000"/>
        <rFont val="Times New Roman"/>
        <family val="1"/>
        <charset val="186"/>
      </rPr>
      <t>* 80 vienības =</t>
    </r>
    <r>
      <rPr>
        <b/>
        <sz val="12"/>
        <color rgb="FF000000"/>
        <rFont val="Times New Roman"/>
        <family val="1"/>
        <charset val="186"/>
      </rPr>
      <t xml:space="preserve"> 12,80 </t>
    </r>
    <r>
      <rPr>
        <b/>
        <i/>
        <sz val="12"/>
        <color rgb="FF000000"/>
        <rFont val="Times New Roman"/>
        <family val="1"/>
        <charset val="186"/>
      </rPr>
      <t>euro</t>
    </r>
    <r>
      <rPr>
        <b/>
        <sz val="12"/>
        <color rgb="FF000000"/>
        <rFont val="Times New Roman"/>
        <family val="1"/>
        <charset val="186"/>
      </rPr>
      <t>.</t>
    </r>
  </si>
  <si>
    <r>
      <t xml:space="preserve">Pārējo sakaru pakalpojumu izdevumi: 0,29 </t>
    </r>
    <r>
      <rPr>
        <i/>
        <sz val="12"/>
        <color rgb="FF000000"/>
        <rFont val="Times New Roman"/>
        <family val="1"/>
        <charset val="186"/>
      </rPr>
      <t>euro.</t>
    </r>
    <r>
      <rPr>
        <sz val="12"/>
        <color rgb="FF000000"/>
        <rFont val="Times New Roman"/>
        <family val="1"/>
        <charset val="186"/>
      </rPr>
      <t xml:space="preserve"> 0,29 </t>
    </r>
    <r>
      <rPr>
        <i/>
        <sz val="12"/>
        <color rgb="FF000000"/>
        <rFont val="Times New Roman"/>
        <family val="1"/>
        <charset val="186"/>
      </rPr>
      <t>euro</t>
    </r>
    <r>
      <rPr>
        <sz val="12"/>
        <color rgb="FF000000"/>
        <rFont val="Times New Roman"/>
        <family val="1"/>
        <charset val="186"/>
      </rPr>
      <t xml:space="preserve"> * 74 vienības =</t>
    </r>
    <r>
      <rPr>
        <b/>
        <sz val="12"/>
        <color rgb="FF000000"/>
        <rFont val="Times New Roman"/>
        <family val="1"/>
        <charset val="186"/>
      </rPr>
      <t xml:space="preserve"> 21,46 </t>
    </r>
    <r>
      <rPr>
        <b/>
        <i/>
        <sz val="12"/>
        <color rgb="FF000000"/>
        <rFont val="Times New Roman"/>
        <family val="1"/>
        <charset val="186"/>
      </rPr>
      <t>euro.</t>
    </r>
  </si>
  <si>
    <r>
      <t xml:space="preserve">Pārējo sakaru pakalpojumu izdevumi: 0,09 </t>
    </r>
    <r>
      <rPr>
        <i/>
        <sz val="12"/>
        <color rgb="FF000000"/>
        <rFont val="Times New Roman"/>
        <family val="1"/>
        <charset val="186"/>
      </rPr>
      <t>euro</t>
    </r>
    <r>
      <rPr>
        <sz val="12"/>
        <color rgb="FF000000"/>
        <rFont val="Times New Roman"/>
        <family val="1"/>
        <charset val="186"/>
      </rPr>
      <t xml:space="preserve"> * 158 vienības =</t>
    </r>
    <r>
      <rPr>
        <b/>
        <sz val="12"/>
        <color rgb="FF000000"/>
        <rFont val="Times New Roman"/>
        <family val="1"/>
        <charset val="186"/>
      </rPr>
      <t xml:space="preserve"> 14,22 </t>
    </r>
    <r>
      <rPr>
        <b/>
        <i/>
        <sz val="12"/>
        <color rgb="FF000000"/>
        <rFont val="Times New Roman"/>
        <family val="1"/>
        <charset val="186"/>
      </rPr>
      <t>euro</t>
    </r>
    <r>
      <rPr>
        <b/>
        <sz val="12"/>
        <color rgb="FF000000"/>
        <rFont val="Times New Roman"/>
        <family val="1"/>
        <charset val="186"/>
      </rPr>
      <t>.</t>
    </r>
  </si>
  <si>
    <r>
      <t xml:space="preserve">Pārējo sakaru pakalpojumu izdevumi:  0,16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3,20 </t>
    </r>
    <r>
      <rPr>
        <b/>
        <i/>
        <sz val="12"/>
        <color rgb="FF000000"/>
        <rFont val="Times New Roman"/>
        <family val="1"/>
        <charset val="186"/>
      </rPr>
      <t>euro.</t>
    </r>
  </si>
  <si>
    <r>
      <t xml:space="preserve">Pārējo sakaru pakalpojumu izdevumi: 0,16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2,40 </t>
    </r>
    <r>
      <rPr>
        <b/>
        <i/>
        <sz val="12"/>
        <color rgb="FF000000"/>
        <rFont val="Times New Roman"/>
        <family val="1"/>
        <charset val="186"/>
      </rPr>
      <t>euro.</t>
    </r>
  </si>
  <si>
    <r>
      <t xml:space="preserve">Pārējo sakaru pakalpojumu izdevumi: 0,09 </t>
    </r>
    <r>
      <rPr>
        <i/>
        <sz val="12"/>
        <color rgb="FF000000"/>
        <rFont val="Times New Roman"/>
        <family val="1"/>
        <charset val="186"/>
      </rPr>
      <t>euro</t>
    </r>
    <r>
      <rPr>
        <sz val="12"/>
        <color rgb="FF000000"/>
        <rFont val="Times New Roman"/>
        <family val="1"/>
        <charset val="186"/>
      </rPr>
      <t xml:space="preserve"> * 90 vienības =</t>
    </r>
    <r>
      <rPr>
        <b/>
        <sz val="12"/>
        <color rgb="FF000000"/>
        <rFont val="Times New Roman"/>
        <family val="1"/>
        <charset val="186"/>
      </rPr>
      <t xml:space="preserve"> 8,10 </t>
    </r>
    <r>
      <rPr>
        <b/>
        <i/>
        <sz val="12"/>
        <color rgb="FF000000"/>
        <rFont val="Times New Roman"/>
        <family val="1"/>
        <charset val="186"/>
      </rPr>
      <t>euro.</t>
    </r>
  </si>
  <si>
    <r>
      <t xml:space="preserve">Pārējo sakaru pakalpojumu izdevumi: 0,11 </t>
    </r>
    <r>
      <rPr>
        <i/>
        <sz val="12"/>
        <color rgb="FF000000"/>
        <rFont val="Times New Roman"/>
        <family val="1"/>
        <charset val="186"/>
      </rPr>
      <t>euro</t>
    </r>
    <r>
      <rPr>
        <sz val="12"/>
        <color rgb="FF000000"/>
        <rFont val="Times New Roman"/>
        <family val="1"/>
        <charset val="186"/>
      </rPr>
      <t xml:space="preserve"> * 14 vienības =</t>
    </r>
    <r>
      <rPr>
        <b/>
        <sz val="12"/>
        <color rgb="FF000000"/>
        <rFont val="Times New Roman"/>
        <family val="1"/>
        <charset val="186"/>
      </rPr>
      <t xml:space="preserve"> 1,54 </t>
    </r>
    <r>
      <rPr>
        <b/>
        <i/>
        <sz val="12"/>
        <color rgb="FF000000"/>
        <rFont val="Times New Roman"/>
        <family val="1"/>
        <charset val="186"/>
      </rPr>
      <t>euro.</t>
    </r>
  </si>
  <si>
    <r>
      <t xml:space="preserve">Pārējo sakaru pakalpojumu izdevumi: 0,53 </t>
    </r>
    <r>
      <rPr>
        <i/>
        <sz val="12"/>
        <color rgb="FF000000"/>
        <rFont val="Times New Roman"/>
        <family val="1"/>
        <charset val="186"/>
      </rPr>
      <t>euro</t>
    </r>
    <r>
      <rPr>
        <sz val="12"/>
        <color rgb="FF000000"/>
        <rFont val="Times New Roman"/>
        <family val="1"/>
        <charset val="186"/>
      </rPr>
      <t xml:space="preserve"> * 152 vienības =</t>
    </r>
    <r>
      <rPr>
        <b/>
        <sz val="12"/>
        <color rgb="FF000000"/>
        <rFont val="Times New Roman"/>
        <family val="1"/>
        <charset val="186"/>
      </rPr>
      <t xml:space="preserve"> 80,56 </t>
    </r>
    <r>
      <rPr>
        <b/>
        <i/>
        <sz val="12"/>
        <color rgb="FF000000"/>
        <rFont val="Times New Roman"/>
        <family val="1"/>
        <charset val="186"/>
      </rPr>
      <t>euro.</t>
    </r>
  </si>
  <si>
    <r>
      <t xml:space="preserve">Pārējo sakaru pakalpojumu izdevumi: 0,89 </t>
    </r>
    <r>
      <rPr>
        <i/>
        <sz val="12"/>
        <color rgb="FF000000"/>
        <rFont val="Times New Roman"/>
        <family val="1"/>
        <charset val="186"/>
      </rPr>
      <t>euro</t>
    </r>
    <r>
      <rPr>
        <sz val="12"/>
        <color rgb="FF000000"/>
        <rFont val="Times New Roman"/>
        <family val="1"/>
        <charset val="186"/>
      </rPr>
      <t xml:space="preserve"> * 50 vienības =</t>
    </r>
    <r>
      <rPr>
        <b/>
        <sz val="12"/>
        <color rgb="FF000000"/>
        <rFont val="Times New Roman"/>
        <family val="1"/>
        <charset val="186"/>
      </rPr>
      <t xml:space="preserve"> 44,50 </t>
    </r>
    <r>
      <rPr>
        <b/>
        <i/>
        <sz val="12"/>
        <color rgb="FF000000"/>
        <rFont val="Times New Roman"/>
        <family val="1"/>
        <charset val="186"/>
      </rPr>
      <t>euro.</t>
    </r>
  </si>
  <si>
    <r>
      <t xml:space="preserve">Pārējo sakaru pakalpojumu izdevumi: 1,11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22,20 </t>
    </r>
    <r>
      <rPr>
        <b/>
        <i/>
        <sz val="12"/>
        <color rgb="FF000000"/>
        <rFont val="Times New Roman"/>
        <family val="1"/>
        <charset val="186"/>
      </rPr>
      <t>euro.</t>
    </r>
  </si>
  <si>
    <r>
      <t xml:space="preserve">Pārējo sakaru pakalpojumu izdevumi: 0,27 </t>
    </r>
    <r>
      <rPr>
        <i/>
        <sz val="12"/>
        <color rgb="FF000000"/>
        <rFont val="Times New Roman"/>
        <family val="1"/>
        <charset val="186"/>
      </rPr>
      <t>euro</t>
    </r>
    <r>
      <rPr>
        <sz val="12"/>
        <color rgb="FF000000"/>
        <rFont val="Times New Roman"/>
        <family val="1"/>
        <charset val="186"/>
      </rPr>
      <t xml:space="preserve"> * 50 vienības =</t>
    </r>
    <r>
      <rPr>
        <b/>
        <sz val="12"/>
        <color rgb="FF000000"/>
        <rFont val="Times New Roman"/>
        <family val="1"/>
        <charset val="186"/>
      </rPr>
      <t xml:space="preserve"> 13,50 </t>
    </r>
    <r>
      <rPr>
        <b/>
        <i/>
        <sz val="12"/>
        <color rgb="FF000000"/>
        <rFont val="Times New Roman"/>
        <family val="1"/>
        <charset val="186"/>
      </rPr>
      <t>euro.</t>
    </r>
  </si>
  <si>
    <r>
      <t xml:space="preserve">Pārējo sakaru pakalpojumu izdevumi: 0,27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0,54 </t>
    </r>
    <r>
      <rPr>
        <b/>
        <i/>
        <sz val="12"/>
        <color rgb="FF000000"/>
        <rFont val="Times New Roman"/>
        <family val="1"/>
        <charset val="186"/>
      </rPr>
      <t>euro.</t>
    </r>
  </si>
  <si>
    <r>
      <t xml:space="preserve">Pārējo sakaru pakalpojumu izdevumi: 0,22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1,10 </t>
    </r>
    <r>
      <rPr>
        <b/>
        <i/>
        <sz val="12"/>
        <color rgb="FF000000"/>
        <rFont val="Times New Roman"/>
        <family val="1"/>
        <charset val="186"/>
      </rPr>
      <t>euro.</t>
    </r>
  </si>
  <si>
    <r>
      <t xml:space="preserve">Pārējo sakaru pakalpojumu izdevumi: 0,24 </t>
    </r>
    <r>
      <rPr>
        <i/>
        <sz val="12"/>
        <color rgb="FF000000"/>
        <rFont val="Times New Roman"/>
        <family val="1"/>
        <charset val="186"/>
      </rPr>
      <t>euro</t>
    </r>
    <r>
      <rPr>
        <sz val="12"/>
        <color rgb="FF000000"/>
        <rFont val="Times New Roman"/>
        <family val="1"/>
        <charset val="186"/>
      </rPr>
      <t xml:space="preserve"> * 55 vienības =</t>
    </r>
    <r>
      <rPr>
        <b/>
        <sz val="12"/>
        <color rgb="FF000000"/>
        <rFont val="Times New Roman"/>
        <family val="1"/>
        <charset val="186"/>
      </rPr>
      <t xml:space="preserve"> 13,20 </t>
    </r>
    <r>
      <rPr>
        <b/>
        <i/>
        <sz val="12"/>
        <color rgb="FF000000"/>
        <rFont val="Times New Roman"/>
        <family val="1"/>
        <charset val="186"/>
      </rPr>
      <t>euro.</t>
    </r>
  </si>
  <si>
    <r>
      <t xml:space="preserve">Pārējo sakaru pakalpojumu izdevumi: 0,53 </t>
    </r>
    <r>
      <rPr>
        <i/>
        <sz val="12"/>
        <color rgb="FF000000"/>
        <rFont val="Times New Roman"/>
        <family val="1"/>
        <charset val="186"/>
      </rPr>
      <t>euro</t>
    </r>
    <r>
      <rPr>
        <sz val="12"/>
        <color rgb="FF000000"/>
        <rFont val="Times New Roman"/>
        <family val="1"/>
        <charset val="186"/>
      </rPr>
      <t xml:space="preserve"> * 29 vienības =</t>
    </r>
    <r>
      <rPr>
        <b/>
        <sz val="12"/>
        <color rgb="FF000000"/>
        <rFont val="Times New Roman"/>
        <family val="1"/>
        <charset val="186"/>
      </rPr>
      <t xml:space="preserve"> 15,37 </t>
    </r>
    <r>
      <rPr>
        <b/>
        <i/>
        <sz val="12"/>
        <color rgb="FF000000"/>
        <rFont val="Times New Roman"/>
        <family val="1"/>
        <charset val="186"/>
      </rPr>
      <t>euro.</t>
    </r>
  </si>
  <si>
    <r>
      <t xml:space="preserve">Pārējo sakaru pakalpojumu izdevumi: 0,62 </t>
    </r>
    <r>
      <rPr>
        <i/>
        <sz val="12"/>
        <color rgb="FF000000"/>
        <rFont val="Times New Roman"/>
        <family val="1"/>
        <charset val="186"/>
      </rPr>
      <t>euro</t>
    </r>
    <r>
      <rPr>
        <sz val="12"/>
        <color rgb="FF000000"/>
        <rFont val="Times New Roman"/>
        <family val="1"/>
        <charset val="186"/>
      </rPr>
      <t xml:space="preserve"> * 88 vienības =</t>
    </r>
    <r>
      <rPr>
        <b/>
        <sz val="12"/>
        <color rgb="FF000000"/>
        <rFont val="Times New Roman"/>
        <family val="1"/>
        <charset val="186"/>
      </rPr>
      <t xml:space="preserve"> 54,56 </t>
    </r>
    <r>
      <rPr>
        <b/>
        <i/>
        <sz val="12"/>
        <color rgb="FF000000"/>
        <rFont val="Times New Roman"/>
        <family val="1"/>
        <charset val="186"/>
      </rPr>
      <t>euro.</t>
    </r>
  </si>
  <si>
    <r>
      <t xml:space="preserve">Pārējo sakaru pakalpojumu izdevumi: 0,27 </t>
    </r>
    <r>
      <rPr>
        <i/>
        <sz val="12"/>
        <color rgb="FF000000"/>
        <rFont val="Times New Roman"/>
        <family val="1"/>
        <charset val="186"/>
      </rPr>
      <t>euro</t>
    </r>
    <r>
      <rPr>
        <sz val="12"/>
        <color rgb="FF000000"/>
        <rFont val="Times New Roman"/>
        <family val="1"/>
        <charset val="186"/>
      </rPr>
      <t xml:space="preserve"> * 7 vienības =</t>
    </r>
    <r>
      <rPr>
        <b/>
        <sz val="12"/>
        <color rgb="FF000000"/>
        <rFont val="Times New Roman"/>
        <family val="1"/>
        <charset val="186"/>
      </rPr>
      <t xml:space="preserve"> 1,89</t>
    </r>
    <r>
      <rPr>
        <b/>
        <i/>
        <sz val="12"/>
        <color rgb="FF000000"/>
        <rFont val="Times New Roman"/>
        <family val="1"/>
        <charset val="186"/>
      </rPr>
      <t>euro.</t>
    </r>
  </si>
  <si>
    <r>
      <t xml:space="preserve">Pārējo sakaru pakalpojumu izdevumi: 0,04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0,04 </t>
    </r>
    <r>
      <rPr>
        <b/>
        <i/>
        <sz val="12"/>
        <color rgb="FF000000"/>
        <rFont val="Times New Roman"/>
        <family val="1"/>
        <charset val="186"/>
      </rPr>
      <t>euro.</t>
    </r>
  </si>
  <si>
    <r>
      <t xml:space="preserve">Pārējo sakaru pakalpojumu izdevumi: 0,09 </t>
    </r>
    <r>
      <rPr>
        <i/>
        <sz val="12"/>
        <color rgb="FF000000"/>
        <rFont val="Times New Roman"/>
        <family val="1"/>
        <charset val="186"/>
      </rPr>
      <t>euro</t>
    </r>
    <r>
      <rPr>
        <sz val="12"/>
        <color rgb="FF000000"/>
        <rFont val="Times New Roman"/>
        <family val="1"/>
        <charset val="186"/>
      </rPr>
      <t xml:space="preserve"> * 6 vienības =</t>
    </r>
    <r>
      <rPr>
        <b/>
        <sz val="12"/>
        <color rgb="FF000000"/>
        <rFont val="Times New Roman"/>
        <family val="1"/>
        <charset val="186"/>
      </rPr>
      <t xml:space="preserve"> 0,54 </t>
    </r>
    <r>
      <rPr>
        <b/>
        <i/>
        <sz val="12"/>
        <color rgb="FF000000"/>
        <rFont val="Times New Roman"/>
        <family val="1"/>
        <charset val="186"/>
      </rPr>
      <t>euro.</t>
    </r>
  </si>
  <si>
    <r>
      <t xml:space="preserve">Pārējo sakaru pakalpojumu izdevumi: 0,20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0,20 </t>
    </r>
    <r>
      <rPr>
        <b/>
        <i/>
        <sz val="12"/>
        <color rgb="FF000000"/>
        <rFont val="Times New Roman"/>
        <family val="1"/>
        <charset val="186"/>
      </rPr>
      <t>euro.</t>
    </r>
  </si>
  <si>
    <r>
      <t xml:space="preserve">Pārējo sakaru pakalpojumu izdevumi: 0,09 </t>
    </r>
    <r>
      <rPr>
        <i/>
        <sz val="12"/>
        <color rgb="FF000000"/>
        <rFont val="Times New Roman"/>
        <family val="1"/>
        <charset val="186"/>
      </rPr>
      <t>euro</t>
    </r>
    <r>
      <rPr>
        <sz val="12"/>
        <color rgb="FF000000"/>
        <rFont val="Times New Roman"/>
        <family val="1"/>
        <charset val="186"/>
      </rPr>
      <t xml:space="preserve"> * 109 vienības =</t>
    </r>
    <r>
      <rPr>
        <b/>
        <sz val="12"/>
        <color rgb="FF000000"/>
        <rFont val="Times New Roman"/>
        <family val="1"/>
        <charset val="186"/>
      </rPr>
      <t xml:space="preserve"> 9,81 </t>
    </r>
    <r>
      <rPr>
        <b/>
        <i/>
        <sz val="12"/>
        <color rgb="FF000000"/>
        <rFont val="Times New Roman"/>
        <family val="1"/>
        <charset val="186"/>
      </rPr>
      <t>euro.</t>
    </r>
  </si>
  <si>
    <r>
      <t xml:space="preserve">Pārējo sakaru pakalpojumu izdevumi: 0,58 </t>
    </r>
    <r>
      <rPr>
        <i/>
        <sz val="12"/>
        <color rgb="FF000000"/>
        <rFont val="Times New Roman"/>
        <family val="1"/>
        <charset val="186"/>
      </rPr>
      <t>euro</t>
    </r>
    <r>
      <rPr>
        <sz val="12"/>
        <color rgb="FF000000"/>
        <rFont val="Times New Roman"/>
        <family val="1"/>
        <charset val="186"/>
      </rPr>
      <t xml:space="preserve"> * 109 vienības =</t>
    </r>
    <r>
      <rPr>
        <b/>
        <sz val="12"/>
        <color rgb="FF000000"/>
        <rFont val="Times New Roman"/>
        <family val="1"/>
        <charset val="186"/>
      </rPr>
      <t xml:space="preserve"> 63,22 </t>
    </r>
    <r>
      <rPr>
        <b/>
        <i/>
        <sz val="12"/>
        <color rgb="FF000000"/>
        <rFont val="Times New Roman"/>
        <family val="1"/>
        <charset val="186"/>
      </rPr>
      <t>euro.</t>
    </r>
  </si>
  <si>
    <r>
      <t xml:space="preserve">Pārējo sakaru pakalpojumu izdevumi: 0,71 </t>
    </r>
    <r>
      <rPr>
        <i/>
        <sz val="12"/>
        <color rgb="FF000000"/>
        <rFont val="Times New Roman"/>
        <family val="1"/>
        <charset val="186"/>
      </rPr>
      <t>euro</t>
    </r>
    <r>
      <rPr>
        <sz val="12"/>
        <color rgb="FF000000"/>
        <rFont val="Times New Roman"/>
        <family val="1"/>
        <charset val="186"/>
      </rPr>
      <t xml:space="preserve"> * 114 vienības =</t>
    </r>
    <r>
      <rPr>
        <b/>
        <sz val="12"/>
        <color rgb="FF000000"/>
        <rFont val="Times New Roman"/>
        <family val="1"/>
        <charset val="186"/>
      </rPr>
      <t xml:space="preserve"> 80,94 </t>
    </r>
    <r>
      <rPr>
        <b/>
        <i/>
        <sz val="12"/>
        <color rgb="FF000000"/>
        <rFont val="Times New Roman"/>
        <family val="1"/>
        <charset val="186"/>
      </rPr>
      <t>euro.</t>
    </r>
  </si>
  <si>
    <r>
      <t xml:space="preserve">Pārējo sakaru pakalpojumu izdevumi: 0,66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3,30 </t>
    </r>
    <r>
      <rPr>
        <b/>
        <i/>
        <sz val="12"/>
        <color rgb="FF000000"/>
        <rFont val="Times New Roman"/>
        <family val="1"/>
        <charset val="186"/>
      </rPr>
      <t>euro.</t>
    </r>
  </si>
  <si>
    <r>
      <t xml:space="preserve">Pārējo sakaru pakalpojumu izdevumi: 0,13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0,13 </t>
    </r>
    <r>
      <rPr>
        <b/>
        <i/>
        <sz val="12"/>
        <color rgb="FF000000"/>
        <rFont val="Times New Roman"/>
        <family val="1"/>
        <charset val="186"/>
      </rPr>
      <t>euro.</t>
    </r>
  </si>
  <si>
    <r>
      <t xml:space="preserve">Pārējo sakaru pakalpojumu izdevumi: 0,04 </t>
    </r>
    <r>
      <rPr>
        <i/>
        <sz val="12"/>
        <color rgb="FF000000"/>
        <rFont val="Times New Roman"/>
        <family val="1"/>
        <charset val="186"/>
      </rPr>
      <t>euro</t>
    </r>
    <r>
      <rPr>
        <sz val="12"/>
        <color rgb="FF000000"/>
        <rFont val="Times New Roman"/>
        <family val="1"/>
        <charset val="186"/>
      </rPr>
      <t xml:space="preserve"> * 276 vienības =</t>
    </r>
    <r>
      <rPr>
        <b/>
        <sz val="12"/>
        <color rgb="FF000000"/>
        <rFont val="Times New Roman"/>
        <family val="1"/>
        <charset val="186"/>
      </rPr>
      <t xml:space="preserve"> 11,04 </t>
    </r>
    <r>
      <rPr>
        <b/>
        <i/>
        <sz val="12"/>
        <color rgb="FF000000"/>
        <rFont val="Times New Roman"/>
        <family val="1"/>
        <charset val="186"/>
      </rPr>
      <t>euro.</t>
    </r>
  </si>
  <si>
    <r>
      <t xml:space="preserve">Pārējo sakaru pakalpojumu izdevumi: 0,03 </t>
    </r>
    <r>
      <rPr>
        <i/>
        <sz val="12"/>
        <color rgb="FF000000"/>
        <rFont val="Times New Roman"/>
        <family val="1"/>
        <charset val="186"/>
      </rPr>
      <t>euro</t>
    </r>
    <r>
      <rPr>
        <sz val="12"/>
        <color rgb="FF000000"/>
        <rFont val="Times New Roman"/>
        <family val="1"/>
        <charset val="186"/>
      </rPr>
      <t xml:space="preserve"> * 127 vienības =</t>
    </r>
    <r>
      <rPr>
        <b/>
        <sz val="12"/>
        <color rgb="FF000000"/>
        <rFont val="Times New Roman"/>
        <family val="1"/>
        <charset val="186"/>
      </rPr>
      <t xml:space="preserve"> 3,81 </t>
    </r>
    <r>
      <rPr>
        <b/>
        <i/>
        <sz val="12"/>
        <color rgb="FF000000"/>
        <rFont val="Times New Roman"/>
        <family val="1"/>
        <charset val="186"/>
      </rPr>
      <t>euro.</t>
    </r>
  </si>
  <si>
    <r>
      <t xml:space="preserve">Pārējo sakaru pakalpojumu izdevumi: 0,05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0,10 </t>
    </r>
    <r>
      <rPr>
        <b/>
        <i/>
        <sz val="12"/>
        <color rgb="FF000000"/>
        <rFont val="Times New Roman"/>
        <family val="1"/>
        <charset val="186"/>
      </rPr>
      <t>euro.</t>
    </r>
  </si>
  <si>
    <r>
      <t xml:space="preserve">Pārējo sakaru pakalpojumu izdevumi: 0,04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0,60 </t>
    </r>
    <r>
      <rPr>
        <b/>
        <i/>
        <sz val="12"/>
        <color rgb="FF000000"/>
        <rFont val="Times New Roman"/>
        <family val="1"/>
        <charset val="186"/>
      </rPr>
      <t>euro.</t>
    </r>
  </si>
  <si>
    <r>
      <t xml:space="preserve">Pārējo sakaru pakalpojumu izdevumi: 0,07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0,35 </t>
    </r>
    <r>
      <rPr>
        <b/>
        <i/>
        <sz val="12"/>
        <color rgb="FF000000"/>
        <rFont val="Times New Roman"/>
        <family val="1"/>
        <charset val="186"/>
      </rPr>
      <t>euro.</t>
    </r>
  </si>
  <si>
    <r>
      <t xml:space="preserve">Iestādes administratīvie izdevumi un ar iestādes darbības nodrošināšanu saistītie izdevumi 0,03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0,03 </t>
    </r>
    <r>
      <rPr>
        <b/>
        <i/>
        <sz val="12"/>
        <color rgb="FF000000"/>
        <rFont val="Times New Roman"/>
        <family val="1"/>
        <charset val="186"/>
      </rPr>
      <t>euro.</t>
    </r>
  </si>
  <si>
    <r>
      <t xml:space="preserve">Iestādes administratīvie izdevumi un ar iestādes darbības nodrošināšanu saistītie izdevumi 0,03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8,28 </t>
    </r>
    <r>
      <rPr>
        <b/>
        <i/>
        <sz val="12"/>
        <color rgb="FF000000"/>
        <rFont val="Times New Roman"/>
        <family val="1"/>
        <charset val="186"/>
      </rPr>
      <t>euro.</t>
    </r>
  </si>
  <si>
    <r>
      <t xml:space="preserve">Iestādes administratīvie izdevumi un ar iestādes darbības nodrošināšanu saistītie izdevumi 0,02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2,54 </t>
    </r>
    <r>
      <rPr>
        <b/>
        <i/>
        <sz val="12"/>
        <color rgb="FF000000"/>
        <rFont val="Times New Roman"/>
        <family val="1"/>
        <charset val="186"/>
      </rPr>
      <t>euro.</t>
    </r>
  </si>
  <si>
    <r>
      <t xml:space="preserve">Iestādes administratīvie izdevumi un ar iestādes darbības nodrošināšanu saistītie izdevumi 0,03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0,45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</si>
  <si>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7,44 </t>
    </r>
    <r>
      <rPr>
        <b/>
        <i/>
        <sz val="12"/>
        <color rgb="FF000000"/>
        <rFont val="Times New Roman"/>
        <family val="1"/>
        <charset val="186"/>
      </rPr>
      <t>euro</t>
    </r>
    <r>
      <rPr>
        <b/>
        <sz val="12"/>
        <color rgb="FF000000"/>
        <rFont val="Times New Roman"/>
        <family val="1"/>
        <charset val="186"/>
      </rPr>
      <t>.</t>
    </r>
  </si>
  <si>
    <r>
      <t xml:space="preserve">Iekārtas, inventāra un aparatūras  remonts, tehniskā apkalpošana  0,03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2,40 </t>
    </r>
    <r>
      <rPr>
        <b/>
        <i/>
        <sz val="12"/>
        <color rgb="FF000000"/>
        <rFont val="Times New Roman"/>
        <family val="1"/>
        <charset val="186"/>
      </rPr>
      <t>euro</t>
    </r>
    <r>
      <rPr>
        <b/>
        <sz val="12"/>
        <color rgb="FF000000"/>
        <rFont val="Times New Roman"/>
        <family val="1"/>
        <charset val="186"/>
      </rPr>
      <t>.</t>
    </r>
  </si>
  <si>
    <r>
      <t xml:space="preserve">Iekārtas, inventāra un aparatūras  remonts, tehniskā apkalpošana  0,05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3,70 </t>
    </r>
    <r>
      <rPr>
        <b/>
        <i/>
        <sz val="12"/>
        <color rgb="FF000000"/>
        <rFont val="Times New Roman"/>
        <family val="1"/>
        <charset val="186"/>
      </rPr>
      <t>euro.</t>
    </r>
  </si>
  <si>
    <r>
      <t xml:space="preserve">Iekārtas, inventāra un aparatūras  remonts, tehniskā apkalpošana  0,03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0,60 </t>
    </r>
    <r>
      <rPr>
        <b/>
        <i/>
        <sz val="12"/>
        <color rgb="FF000000"/>
        <rFont val="Times New Roman"/>
        <family val="1"/>
        <charset val="186"/>
      </rPr>
      <t>euro.</t>
    </r>
  </si>
  <si>
    <r>
      <t xml:space="preserve">Iekārtas, inventāra un aparatūras  remonts, tehniskā apkalpošana  0,03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0,45 </t>
    </r>
    <r>
      <rPr>
        <b/>
        <i/>
        <sz val="12"/>
        <color rgb="FF000000"/>
        <rFont val="Times New Roman"/>
        <family val="1"/>
        <charset val="186"/>
      </rPr>
      <t>euro.</t>
    </r>
  </si>
  <si>
    <r>
      <t xml:space="preserve">Iekārtas, inventāra un aparatūras  remonts, tehniskā apkalpošana 0,02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0,28 </t>
    </r>
    <r>
      <rPr>
        <b/>
        <i/>
        <sz val="12"/>
        <color rgb="FF000000"/>
        <rFont val="Times New Roman"/>
        <family val="1"/>
        <charset val="186"/>
      </rPr>
      <t>euro.</t>
    </r>
  </si>
  <si>
    <r>
      <t xml:space="preserve">Iekārtas, inventāra un aparatūras  remonts, tehniskā apkalpošana 0,09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18,00 </t>
    </r>
    <r>
      <rPr>
        <b/>
        <i/>
        <sz val="12"/>
        <color rgb="FF000000"/>
        <rFont val="Times New Roman"/>
        <family val="1"/>
        <charset val="186"/>
      </rPr>
      <t>euro.</t>
    </r>
  </si>
  <si>
    <r>
      <t xml:space="preserve">Iekārtas, inventāra un aparatūras  remonts, tehniskā apkalpošana  0,09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13,68 </t>
    </r>
    <r>
      <rPr>
        <b/>
        <i/>
        <sz val="12"/>
        <color rgb="FF000000"/>
        <rFont val="Times New Roman"/>
        <family val="1"/>
        <charset val="186"/>
      </rPr>
      <t>euro.</t>
    </r>
  </si>
  <si>
    <r>
      <t xml:space="preserve">Iekārtas, inventāra un aparatūras  remonts, tehniskā apkalpošana  0,16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8,00 </t>
    </r>
    <r>
      <rPr>
        <b/>
        <i/>
        <sz val="12"/>
        <color rgb="FF000000"/>
        <rFont val="Times New Roman"/>
        <family val="1"/>
        <charset val="186"/>
      </rPr>
      <t>euro.</t>
    </r>
  </si>
  <si>
    <r>
      <t xml:space="preserve">Iekārtas, inventāra un aparatūras  remonts, tehniskā apkalpošana 0,20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4,00 </t>
    </r>
    <r>
      <rPr>
        <b/>
        <i/>
        <sz val="12"/>
        <color rgb="FF000000"/>
        <rFont val="Times New Roman"/>
        <family val="1"/>
        <charset val="186"/>
      </rPr>
      <t>euro.</t>
    </r>
  </si>
  <si>
    <r>
      <t xml:space="preserve">Iekārtas, inventāra un aparatūras  remonts, tehniskā apkalpošana 0,05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0,10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</si>
  <si>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0,20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</si>
  <si>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2,20 </t>
    </r>
    <r>
      <rPr>
        <b/>
        <i/>
        <sz val="12"/>
        <color rgb="FF000000"/>
        <rFont val="Times New Roman"/>
        <family val="1"/>
        <charset val="186"/>
      </rPr>
      <t>euro.</t>
    </r>
  </si>
  <si>
    <r>
      <t xml:space="preserve">Iekārtas, inventāra un aparatūras  remonts, tehniskā apkalpošana 0,09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2,61 </t>
    </r>
    <r>
      <rPr>
        <b/>
        <i/>
        <sz val="12"/>
        <color rgb="FF000000"/>
        <rFont val="Times New Roman"/>
        <family val="1"/>
        <charset val="186"/>
      </rPr>
      <t>euro.</t>
    </r>
  </si>
  <si>
    <r>
      <t xml:space="preserve">Iekārtas, inventāra un aparatūras  remonts, tehniskā apkalpošana  0,11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9,68 </t>
    </r>
    <r>
      <rPr>
        <b/>
        <i/>
        <sz val="12"/>
        <color rgb="FF000000"/>
        <rFont val="Times New Roman"/>
        <family val="1"/>
        <charset val="186"/>
      </rPr>
      <t>euro.</t>
    </r>
  </si>
  <si>
    <r>
      <t xml:space="preserve">Iekārtas, inventāra un aparatūras  remonts, tehniskā apkalpošana 0,05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0,35 </t>
    </r>
    <r>
      <rPr>
        <b/>
        <i/>
        <sz val="12"/>
        <color rgb="FF000000"/>
        <rFont val="Times New Roman"/>
        <family val="1"/>
        <charset val="186"/>
      </rPr>
      <t>euro.</t>
    </r>
  </si>
  <si>
    <r>
      <t xml:space="preserve">Iekārtas, inventāra un aparatūras  remonts, tehniskā apkalpošana 0,05 euro * 2 vienības = </t>
    </r>
    <r>
      <rPr>
        <b/>
        <sz val="12"/>
        <color rgb="FF000000"/>
        <rFont val="Times New Roman"/>
        <family val="1"/>
        <charset val="186"/>
      </rPr>
      <t xml:space="preserve">0,10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</si>
  <si>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1,20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</si>
  <si>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0,04 </t>
    </r>
    <r>
      <rPr>
        <b/>
        <i/>
        <sz val="12"/>
        <color rgb="FF000000"/>
        <rFont val="Times New Roman"/>
        <family val="1"/>
        <charset val="186"/>
      </rPr>
      <t>euro.</t>
    </r>
  </si>
  <si>
    <r>
      <t xml:space="preserve">Iekārtas, inventāra un aparatūras  remonts, tehniskā apkalpošana 0,10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10,90 </t>
    </r>
    <r>
      <rPr>
        <b/>
        <i/>
        <sz val="12"/>
        <color rgb="FF000000"/>
        <rFont val="Times New Roman"/>
        <family val="1"/>
        <charset val="186"/>
      </rPr>
      <t>euro.</t>
    </r>
  </si>
  <si>
    <r>
      <t xml:space="preserve">Iekārtas, inventāra un aparatūras  remonts, tehniskā apkalpošana 0,13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14,82 </t>
    </r>
    <r>
      <rPr>
        <b/>
        <i/>
        <sz val="12"/>
        <color rgb="FF000000"/>
        <rFont val="Times New Roman"/>
        <family val="1"/>
        <charset val="186"/>
      </rPr>
      <t>euro.</t>
    </r>
  </si>
  <si>
    <r>
      <t xml:space="preserve">Iekārtas, inventāra un aparatūras  remonts, tehniskā apkalpošana 0,12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0,60 </t>
    </r>
    <r>
      <rPr>
        <b/>
        <i/>
        <sz val="12"/>
        <color rgb="FF000000"/>
        <rFont val="Times New Roman"/>
        <family val="1"/>
        <charset val="186"/>
      </rPr>
      <t>euro.</t>
    </r>
  </si>
  <si>
    <r>
      <t xml:space="preserve">Iekārtas, inventāra un aparatūras  remonts, tehniskā apkalpošana 0,02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0,02 </t>
    </r>
    <r>
      <rPr>
        <b/>
        <i/>
        <sz val="12"/>
        <color rgb="FF000000"/>
        <rFont val="Times New Roman"/>
        <family val="1"/>
        <charset val="186"/>
      </rPr>
      <t>euro.</t>
    </r>
  </si>
  <si>
    <r>
      <t xml:space="preserve">Iekārtas, inventāra un aparatūras  remonts, tehniskā apkalpošana 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</si>
  <si>
    <r>
      <t xml:space="preserve">Biroja preces </t>
    </r>
    <r>
      <rPr>
        <b/>
        <sz val="12"/>
        <color rgb="FF000000"/>
        <rFont val="Times New Roman"/>
        <family val="1"/>
        <charset val="186"/>
      </rPr>
      <t xml:space="preserve">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158 vienības </t>
    </r>
    <r>
      <rPr>
        <b/>
        <sz val="12"/>
        <color rgb="FF000000"/>
        <rFont val="Times New Roman"/>
        <family val="1"/>
        <charset val="186"/>
      </rPr>
      <t xml:space="preserve">= 9,48 </t>
    </r>
    <r>
      <rPr>
        <b/>
        <i/>
        <sz val="12"/>
        <color rgb="FF000000"/>
        <rFont val="Times New Roman"/>
        <family val="1"/>
        <charset val="186"/>
      </rPr>
      <t>euro</t>
    </r>
    <r>
      <rPr>
        <b/>
        <sz val="12"/>
        <color rgb="FF000000"/>
        <rFont val="Times New Roman"/>
        <family val="1"/>
        <charset val="186"/>
      </rPr>
      <t xml:space="preserve">. </t>
    </r>
  </si>
  <si>
    <r>
      <t xml:space="preserve">Biroja preces 0,13 </t>
    </r>
    <r>
      <rPr>
        <i/>
        <sz val="12"/>
        <color rgb="FF000000"/>
        <rFont val="Times New Roman"/>
        <family val="1"/>
        <charset val="186"/>
      </rPr>
      <t>euro</t>
    </r>
    <r>
      <rPr>
        <sz val="12"/>
        <color rgb="FF000000"/>
        <rFont val="Times New Roman"/>
        <family val="1"/>
        <charset val="186"/>
      </rPr>
      <t xml:space="preserve"> * 186 vienības </t>
    </r>
    <r>
      <rPr>
        <b/>
        <sz val="12"/>
        <color rgb="FF000000"/>
        <rFont val="Times New Roman"/>
        <family val="1"/>
        <charset val="186"/>
      </rPr>
      <t xml:space="preserve">= 24,18 </t>
    </r>
    <r>
      <rPr>
        <b/>
        <i/>
        <sz val="12"/>
        <color rgb="FF000000"/>
        <rFont val="Times New Roman"/>
        <family val="1"/>
        <charset val="186"/>
      </rPr>
      <t>euro</t>
    </r>
    <r>
      <rPr>
        <b/>
        <sz val="12"/>
        <color rgb="FF000000"/>
        <rFont val="Times New Roman"/>
        <family val="1"/>
        <charset val="186"/>
      </rPr>
      <t xml:space="preserve">. </t>
    </r>
  </si>
  <si>
    <r>
      <t xml:space="preserve">Biroja preces </t>
    </r>
    <r>
      <rPr>
        <b/>
        <sz val="12"/>
        <color rgb="FF000000"/>
        <rFont val="Times New Roman"/>
        <family val="1"/>
        <charset val="186"/>
      </rPr>
      <t xml:space="preserve"> </t>
    </r>
    <r>
      <rPr>
        <sz val="12"/>
        <color rgb="FF000000"/>
        <rFont val="Times New Roman"/>
        <family val="1"/>
        <charset val="186"/>
      </rPr>
      <t xml:space="preserve">0,10 </t>
    </r>
    <r>
      <rPr>
        <i/>
        <sz val="12"/>
        <color rgb="FF000000"/>
        <rFont val="Times New Roman"/>
        <family val="1"/>
        <charset val="186"/>
      </rPr>
      <t>euro</t>
    </r>
    <r>
      <rPr>
        <sz val="12"/>
        <color rgb="FF000000"/>
        <rFont val="Times New Roman"/>
        <family val="1"/>
        <charset val="186"/>
      </rPr>
      <t xml:space="preserve"> * 80 vienības </t>
    </r>
    <r>
      <rPr>
        <b/>
        <sz val="12"/>
        <color rgb="FF000000"/>
        <rFont val="Times New Roman"/>
        <family val="1"/>
        <charset val="186"/>
      </rPr>
      <t xml:space="preserve">= 8,00 </t>
    </r>
    <r>
      <rPr>
        <b/>
        <i/>
        <sz val="12"/>
        <color rgb="FF000000"/>
        <rFont val="Times New Roman"/>
        <family val="1"/>
        <charset val="186"/>
      </rPr>
      <t>euro</t>
    </r>
    <r>
      <rPr>
        <b/>
        <sz val="12"/>
        <color rgb="FF000000"/>
        <rFont val="Times New Roman"/>
        <family val="1"/>
        <charset val="186"/>
      </rPr>
      <t xml:space="preserve">. </t>
    </r>
  </si>
  <si>
    <r>
      <t xml:space="preserve">Biroja preces 0,18 </t>
    </r>
    <r>
      <rPr>
        <i/>
        <sz val="12"/>
        <color rgb="FF000000"/>
        <rFont val="Times New Roman"/>
        <family val="1"/>
        <charset val="186"/>
      </rPr>
      <t>euro</t>
    </r>
    <r>
      <rPr>
        <sz val="12"/>
        <color rgb="FF000000"/>
        <rFont val="Times New Roman"/>
        <family val="1"/>
        <charset val="186"/>
      </rPr>
      <t xml:space="preserve"> * 74 vienības </t>
    </r>
    <r>
      <rPr>
        <b/>
        <sz val="12"/>
        <color rgb="FF000000"/>
        <rFont val="Times New Roman"/>
        <family val="1"/>
        <charset val="186"/>
      </rPr>
      <t xml:space="preserve">= 13,32 </t>
    </r>
    <r>
      <rPr>
        <b/>
        <i/>
        <sz val="12"/>
        <color rgb="FF000000"/>
        <rFont val="Times New Roman"/>
        <family val="1"/>
        <charset val="186"/>
      </rPr>
      <t>euro.</t>
    </r>
    <r>
      <rPr>
        <b/>
        <sz val="12"/>
        <color rgb="FF000000"/>
        <rFont val="Times New Roman"/>
        <family val="1"/>
        <charset val="186"/>
      </rPr>
      <t xml:space="preserve"> </t>
    </r>
  </si>
  <si>
    <r>
      <t xml:space="preserve">Biroja preces 0,10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2,00 </t>
    </r>
    <r>
      <rPr>
        <b/>
        <i/>
        <sz val="12"/>
        <color rgb="FF000000"/>
        <rFont val="Times New Roman"/>
        <family val="1"/>
        <charset val="186"/>
      </rPr>
      <t>euro.</t>
    </r>
    <r>
      <rPr>
        <b/>
        <sz val="12"/>
        <color rgb="FF000000"/>
        <rFont val="Times New Roman"/>
        <family val="1"/>
        <charset val="186"/>
      </rPr>
      <t xml:space="preserve"> </t>
    </r>
  </si>
  <si>
    <r>
      <t xml:space="preserve">Biroja preces 0,10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1,50 </t>
    </r>
    <r>
      <rPr>
        <b/>
        <i/>
        <sz val="12"/>
        <color rgb="FF000000"/>
        <rFont val="Times New Roman"/>
        <family val="1"/>
        <charset val="186"/>
      </rPr>
      <t>euro.</t>
    </r>
    <r>
      <rPr>
        <b/>
        <sz val="12"/>
        <color rgb="FF000000"/>
        <rFont val="Times New Roman"/>
        <family val="1"/>
        <charset val="186"/>
      </rPr>
      <t xml:space="preserve"> </t>
    </r>
  </si>
  <si>
    <r>
      <t xml:space="preserve">Biroja preces 0,06 </t>
    </r>
    <r>
      <rPr>
        <i/>
        <sz val="12"/>
        <color rgb="FF000000"/>
        <rFont val="Times New Roman"/>
        <family val="1"/>
        <charset val="186"/>
      </rPr>
      <t>euro</t>
    </r>
    <r>
      <rPr>
        <sz val="12"/>
        <color rgb="FF000000"/>
        <rFont val="Times New Roman"/>
        <family val="1"/>
        <charset val="186"/>
      </rPr>
      <t xml:space="preserve"> * 90 vienības </t>
    </r>
    <r>
      <rPr>
        <b/>
        <sz val="12"/>
        <color rgb="FF000000"/>
        <rFont val="Times New Roman"/>
        <family val="1"/>
        <charset val="186"/>
      </rPr>
      <t xml:space="preserve">= 5,40 </t>
    </r>
    <r>
      <rPr>
        <b/>
        <i/>
        <sz val="12"/>
        <color rgb="FF000000"/>
        <rFont val="Times New Roman"/>
        <family val="1"/>
        <charset val="186"/>
      </rPr>
      <t>euro.</t>
    </r>
    <r>
      <rPr>
        <b/>
        <sz val="12"/>
        <color rgb="FF000000"/>
        <rFont val="Times New Roman"/>
        <family val="1"/>
        <charset val="186"/>
      </rPr>
      <t xml:space="preserve"> </t>
    </r>
  </si>
  <si>
    <r>
      <t xml:space="preserve">Biroja preces 0,07 </t>
    </r>
    <r>
      <rPr>
        <i/>
        <sz val="12"/>
        <color rgb="FF000000"/>
        <rFont val="Times New Roman"/>
        <family val="1"/>
        <charset val="186"/>
      </rPr>
      <t>euro</t>
    </r>
    <r>
      <rPr>
        <sz val="12"/>
        <color rgb="FF000000"/>
        <rFont val="Times New Roman"/>
        <family val="1"/>
        <charset val="186"/>
      </rPr>
      <t xml:space="preserve"> * 14 vienības </t>
    </r>
    <r>
      <rPr>
        <b/>
        <sz val="12"/>
        <color rgb="FF000000"/>
        <rFont val="Times New Roman"/>
        <family val="1"/>
        <charset val="186"/>
      </rPr>
      <t xml:space="preserve">= 0,98 </t>
    </r>
    <r>
      <rPr>
        <b/>
        <i/>
        <sz val="12"/>
        <color rgb="FF000000"/>
        <rFont val="Times New Roman"/>
        <family val="1"/>
        <charset val="186"/>
      </rPr>
      <t>euro.</t>
    </r>
    <r>
      <rPr>
        <b/>
        <sz val="12"/>
        <color rgb="FF000000"/>
        <rFont val="Times New Roman"/>
        <family val="1"/>
        <charset val="186"/>
      </rPr>
      <t xml:space="preserve"> </t>
    </r>
  </si>
  <si>
    <r>
      <t xml:space="preserve">Biroja preces 0,34 </t>
    </r>
    <r>
      <rPr>
        <i/>
        <sz val="12"/>
        <color rgb="FF000000"/>
        <rFont val="Times New Roman"/>
        <family val="1"/>
        <charset val="186"/>
      </rPr>
      <t>euro</t>
    </r>
    <r>
      <rPr>
        <sz val="12"/>
        <color rgb="FF000000"/>
        <rFont val="Times New Roman"/>
        <family val="1"/>
        <charset val="186"/>
      </rPr>
      <t xml:space="preserve"> * 200 vienības </t>
    </r>
    <r>
      <rPr>
        <b/>
        <sz val="12"/>
        <color rgb="FF000000"/>
        <rFont val="Times New Roman"/>
        <family val="1"/>
        <charset val="186"/>
      </rPr>
      <t xml:space="preserve">= 68,00 </t>
    </r>
    <r>
      <rPr>
        <b/>
        <i/>
        <sz val="12"/>
        <color rgb="FF000000"/>
        <rFont val="Times New Roman"/>
        <family val="1"/>
        <charset val="186"/>
      </rPr>
      <t>euro.</t>
    </r>
    <r>
      <rPr>
        <b/>
        <sz val="12"/>
        <color rgb="FF000000"/>
        <rFont val="Times New Roman"/>
        <family val="1"/>
        <charset val="186"/>
      </rPr>
      <t xml:space="preserve"> </t>
    </r>
  </si>
  <si>
    <r>
      <t xml:space="preserve">Biroja preces </t>
    </r>
    <r>
      <rPr>
        <b/>
        <sz val="12"/>
        <color rgb="FF000000"/>
        <rFont val="Times New Roman"/>
        <family val="1"/>
        <charset val="186"/>
      </rPr>
      <t xml:space="preserve"> </t>
    </r>
    <r>
      <rPr>
        <sz val="12"/>
        <color rgb="FF000000"/>
        <rFont val="Times New Roman"/>
        <family val="1"/>
        <charset val="186"/>
      </rPr>
      <t xml:space="preserve">0,34 </t>
    </r>
    <r>
      <rPr>
        <i/>
        <sz val="12"/>
        <color rgb="FF000000"/>
        <rFont val="Times New Roman"/>
        <family val="1"/>
        <charset val="186"/>
      </rPr>
      <t>euro</t>
    </r>
    <r>
      <rPr>
        <sz val="12"/>
        <color rgb="FF000000"/>
        <rFont val="Times New Roman"/>
        <family val="1"/>
        <charset val="186"/>
      </rPr>
      <t xml:space="preserve"> * 152 vienības </t>
    </r>
    <r>
      <rPr>
        <b/>
        <sz val="12"/>
        <color rgb="FF000000"/>
        <rFont val="Times New Roman"/>
        <family val="1"/>
        <charset val="186"/>
      </rPr>
      <t xml:space="preserve">= 51,68 </t>
    </r>
    <r>
      <rPr>
        <b/>
        <i/>
        <sz val="12"/>
        <color rgb="FF000000"/>
        <rFont val="Times New Roman"/>
        <family val="1"/>
        <charset val="186"/>
      </rPr>
      <t>euro.</t>
    </r>
    <r>
      <rPr>
        <b/>
        <sz val="12"/>
        <color rgb="FF000000"/>
        <rFont val="Times New Roman"/>
        <family val="1"/>
        <charset val="186"/>
      </rPr>
      <t xml:space="preserve"> </t>
    </r>
  </si>
  <si>
    <r>
      <t xml:space="preserve">Biroja preces 0,56 </t>
    </r>
    <r>
      <rPr>
        <i/>
        <sz val="12"/>
        <color rgb="FF000000"/>
        <rFont val="Times New Roman"/>
        <family val="1"/>
        <charset val="186"/>
      </rPr>
      <t>euro</t>
    </r>
    <r>
      <rPr>
        <sz val="12"/>
        <color rgb="FF000000"/>
        <rFont val="Times New Roman"/>
        <family val="1"/>
        <charset val="186"/>
      </rPr>
      <t xml:space="preserve"> * 50 vienības </t>
    </r>
    <r>
      <rPr>
        <b/>
        <sz val="12"/>
        <color rgb="FF000000"/>
        <rFont val="Times New Roman"/>
        <family val="1"/>
        <charset val="186"/>
      </rPr>
      <t xml:space="preserve">= 28,00 </t>
    </r>
    <r>
      <rPr>
        <b/>
        <i/>
        <sz val="12"/>
        <color rgb="FF000000"/>
        <rFont val="Times New Roman"/>
        <family val="1"/>
        <charset val="186"/>
      </rPr>
      <t>euro.</t>
    </r>
    <r>
      <rPr>
        <b/>
        <sz val="12"/>
        <color rgb="FF000000"/>
        <rFont val="Times New Roman"/>
        <family val="1"/>
        <charset val="186"/>
      </rPr>
      <t xml:space="preserve"> </t>
    </r>
  </si>
  <si>
    <r>
      <t xml:space="preserve">Biroja preces 0,70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14,00 </t>
    </r>
    <r>
      <rPr>
        <b/>
        <i/>
        <sz val="12"/>
        <color rgb="FF000000"/>
        <rFont val="Times New Roman"/>
        <family val="1"/>
        <charset val="186"/>
      </rPr>
      <t>euro.</t>
    </r>
    <r>
      <rPr>
        <b/>
        <sz val="12"/>
        <color rgb="FF000000"/>
        <rFont val="Times New Roman"/>
        <family val="1"/>
        <charset val="186"/>
      </rPr>
      <t xml:space="preserve"> </t>
    </r>
  </si>
  <si>
    <r>
      <t xml:space="preserve">Biroja preces 0,17 </t>
    </r>
    <r>
      <rPr>
        <i/>
        <sz val="12"/>
        <color rgb="FF000000"/>
        <rFont val="Times New Roman"/>
        <family val="1"/>
        <charset val="186"/>
      </rPr>
      <t>euro</t>
    </r>
    <r>
      <rPr>
        <sz val="12"/>
        <color rgb="FF000000"/>
        <rFont val="Times New Roman"/>
        <family val="1"/>
        <charset val="186"/>
      </rPr>
      <t xml:space="preserve"> * 50 vienības </t>
    </r>
    <r>
      <rPr>
        <b/>
        <sz val="12"/>
        <color rgb="FF000000"/>
        <rFont val="Times New Roman"/>
        <family val="1"/>
        <charset val="186"/>
      </rPr>
      <t xml:space="preserve">= 8,50 </t>
    </r>
    <r>
      <rPr>
        <b/>
        <i/>
        <sz val="12"/>
        <color rgb="FF000000"/>
        <rFont val="Times New Roman"/>
        <family val="1"/>
        <charset val="186"/>
      </rPr>
      <t>euro.</t>
    </r>
    <r>
      <rPr>
        <b/>
        <sz val="12"/>
        <color rgb="FF000000"/>
        <rFont val="Times New Roman"/>
        <family val="1"/>
        <charset val="186"/>
      </rPr>
      <t xml:space="preserve"> </t>
    </r>
  </si>
  <si>
    <r>
      <t xml:space="preserve">Biroja preces 0,17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0,34 </t>
    </r>
    <r>
      <rPr>
        <b/>
        <i/>
        <sz val="12"/>
        <color rgb="FF000000"/>
        <rFont val="Times New Roman"/>
        <family val="1"/>
        <charset val="186"/>
      </rPr>
      <t>euro.</t>
    </r>
    <r>
      <rPr>
        <b/>
        <sz val="12"/>
        <color rgb="FF000000"/>
        <rFont val="Times New Roman"/>
        <family val="1"/>
        <charset val="186"/>
      </rPr>
      <t xml:space="preserve"> </t>
    </r>
  </si>
  <si>
    <r>
      <t xml:space="preserve">Biroja preces 0,14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0,70 </t>
    </r>
    <r>
      <rPr>
        <b/>
        <i/>
        <sz val="12"/>
        <color rgb="FF000000"/>
        <rFont val="Times New Roman"/>
        <family val="1"/>
        <charset val="186"/>
      </rPr>
      <t>euro.</t>
    </r>
    <r>
      <rPr>
        <b/>
        <sz val="12"/>
        <color rgb="FF000000"/>
        <rFont val="Times New Roman"/>
        <family val="1"/>
        <charset val="186"/>
      </rPr>
      <t xml:space="preserve"> </t>
    </r>
  </si>
  <si>
    <r>
      <t xml:space="preserve">Biroja preces 0,15 </t>
    </r>
    <r>
      <rPr>
        <i/>
        <sz val="12"/>
        <color rgb="FF000000"/>
        <rFont val="Times New Roman"/>
        <family val="1"/>
        <charset val="186"/>
      </rPr>
      <t>euro</t>
    </r>
    <r>
      <rPr>
        <sz val="12"/>
        <color rgb="FF000000"/>
        <rFont val="Times New Roman"/>
        <family val="1"/>
        <charset val="186"/>
      </rPr>
      <t xml:space="preserve"> * 55 vienības </t>
    </r>
    <r>
      <rPr>
        <b/>
        <sz val="12"/>
        <color rgb="FF000000"/>
        <rFont val="Times New Roman"/>
        <family val="1"/>
        <charset val="186"/>
      </rPr>
      <t xml:space="preserve">= 8,25 </t>
    </r>
    <r>
      <rPr>
        <b/>
        <i/>
        <sz val="12"/>
        <color rgb="FF000000"/>
        <rFont val="Times New Roman"/>
        <family val="1"/>
        <charset val="186"/>
      </rPr>
      <t>euro.</t>
    </r>
    <r>
      <rPr>
        <b/>
        <sz val="12"/>
        <color rgb="FF000000"/>
        <rFont val="Times New Roman"/>
        <family val="1"/>
        <charset val="186"/>
      </rPr>
      <t xml:space="preserve"> </t>
    </r>
  </si>
  <si>
    <r>
      <t xml:space="preserve">Biroja preces 0,34 </t>
    </r>
    <r>
      <rPr>
        <i/>
        <sz val="12"/>
        <color rgb="FF000000"/>
        <rFont val="Times New Roman"/>
        <family val="1"/>
        <charset val="186"/>
      </rPr>
      <t>euro</t>
    </r>
    <r>
      <rPr>
        <sz val="12"/>
        <color rgb="FF000000"/>
        <rFont val="Times New Roman"/>
        <family val="1"/>
        <charset val="186"/>
      </rPr>
      <t xml:space="preserve"> * 29 vienības </t>
    </r>
    <r>
      <rPr>
        <b/>
        <sz val="12"/>
        <color rgb="FF000000"/>
        <rFont val="Times New Roman"/>
        <family val="1"/>
        <charset val="186"/>
      </rPr>
      <t xml:space="preserve">= 9,86 </t>
    </r>
    <r>
      <rPr>
        <b/>
        <i/>
        <sz val="12"/>
        <color rgb="FF000000"/>
        <rFont val="Times New Roman"/>
        <family val="1"/>
        <charset val="186"/>
      </rPr>
      <t>euro.</t>
    </r>
    <r>
      <rPr>
        <b/>
        <sz val="12"/>
        <color rgb="FF000000"/>
        <rFont val="Times New Roman"/>
        <family val="1"/>
        <charset val="186"/>
      </rPr>
      <t xml:space="preserve"> </t>
    </r>
  </si>
  <si>
    <r>
      <t xml:space="preserve">Biroja preces 0,39 </t>
    </r>
    <r>
      <rPr>
        <i/>
        <sz val="12"/>
        <color rgb="FF000000"/>
        <rFont val="Times New Roman"/>
        <family val="1"/>
        <charset val="186"/>
      </rPr>
      <t>euro</t>
    </r>
    <r>
      <rPr>
        <sz val="12"/>
        <color rgb="FF000000"/>
        <rFont val="Times New Roman"/>
        <family val="1"/>
        <charset val="186"/>
      </rPr>
      <t xml:space="preserve"> * 88 vienības </t>
    </r>
    <r>
      <rPr>
        <b/>
        <sz val="12"/>
        <color rgb="FF000000"/>
        <rFont val="Times New Roman"/>
        <family val="1"/>
        <charset val="186"/>
      </rPr>
      <t xml:space="preserve">= 34,32 </t>
    </r>
    <r>
      <rPr>
        <b/>
        <i/>
        <sz val="12"/>
        <color rgb="FF000000"/>
        <rFont val="Times New Roman"/>
        <family val="1"/>
        <charset val="186"/>
      </rPr>
      <t>euro.</t>
    </r>
    <r>
      <rPr>
        <b/>
        <sz val="12"/>
        <color rgb="FF000000"/>
        <rFont val="Times New Roman"/>
        <family val="1"/>
        <charset val="186"/>
      </rPr>
      <t xml:space="preserve"> </t>
    </r>
  </si>
  <si>
    <r>
      <t xml:space="preserve">Biroja preces 0,17 </t>
    </r>
    <r>
      <rPr>
        <i/>
        <sz val="12"/>
        <color rgb="FF000000"/>
        <rFont val="Times New Roman"/>
        <family val="1"/>
        <charset val="186"/>
      </rPr>
      <t>euro</t>
    </r>
    <r>
      <rPr>
        <sz val="12"/>
        <color rgb="FF000000"/>
        <rFont val="Times New Roman"/>
        <family val="1"/>
        <charset val="186"/>
      </rPr>
      <t xml:space="preserve"> * 7 vienības </t>
    </r>
    <r>
      <rPr>
        <b/>
        <sz val="12"/>
        <color rgb="FF000000"/>
        <rFont val="Times New Roman"/>
        <family val="1"/>
        <charset val="186"/>
      </rPr>
      <t xml:space="preserve">= 1,19 </t>
    </r>
    <r>
      <rPr>
        <b/>
        <i/>
        <sz val="12"/>
        <color rgb="FF000000"/>
        <rFont val="Times New Roman"/>
        <family val="1"/>
        <charset val="186"/>
      </rPr>
      <t>euro.</t>
    </r>
    <r>
      <rPr>
        <b/>
        <sz val="12"/>
        <color rgb="FF000000"/>
        <rFont val="Times New Roman"/>
        <family val="1"/>
        <charset val="186"/>
      </rPr>
      <t xml:space="preserve"> </t>
    </r>
  </si>
  <si>
    <r>
      <t xml:space="preserve">Biroja preces 0,15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4,50 </t>
    </r>
    <r>
      <rPr>
        <b/>
        <i/>
        <sz val="12"/>
        <color rgb="FF000000"/>
        <rFont val="Times New Roman"/>
        <family val="1"/>
        <charset val="186"/>
      </rPr>
      <t>euro.</t>
    </r>
    <r>
      <rPr>
        <b/>
        <sz val="12"/>
        <color rgb="FF000000"/>
        <rFont val="Times New Roman"/>
        <family val="1"/>
        <charset val="186"/>
      </rPr>
      <t xml:space="preserve"> </t>
    </r>
  </si>
  <si>
    <r>
      <t xml:space="preserve">Biroja preces 0,03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0,03 </t>
    </r>
    <r>
      <rPr>
        <b/>
        <i/>
        <sz val="12"/>
        <color rgb="FF000000"/>
        <rFont val="Times New Roman"/>
        <family val="1"/>
        <charset val="186"/>
      </rPr>
      <t>euro.</t>
    </r>
    <r>
      <rPr>
        <b/>
        <sz val="12"/>
        <color rgb="FF000000"/>
        <rFont val="Times New Roman"/>
        <family val="1"/>
        <charset val="186"/>
      </rPr>
      <t xml:space="preserve"> </t>
    </r>
  </si>
  <si>
    <r>
      <t xml:space="preserve">Biroja preces 0,06 </t>
    </r>
    <r>
      <rPr>
        <i/>
        <sz val="12"/>
        <color rgb="FF000000"/>
        <rFont val="Times New Roman"/>
        <family val="1"/>
        <charset val="186"/>
      </rPr>
      <t>euro</t>
    </r>
    <r>
      <rPr>
        <sz val="12"/>
        <color rgb="FF000000"/>
        <rFont val="Times New Roman"/>
        <family val="1"/>
        <charset val="186"/>
      </rPr>
      <t xml:space="preserve"> * 6 vienības </t>
    </r>
    <r>
      <rPr>
        <b/>
        <sz val="12"/>
        <color rgb="FF000000"/>
        <rFont val="Times New Roman"/>
        <family val="1"/>
        <charset val="186"/>
      </rPr>
      <t xml:space="preserve">= 0,36 </t>
    </r>
    <r>
      <rPr>
        <b/>
        <i/>
        <sz val="12"/>
        <color rgb="FF000000"/>
        <rFont val="Times New Roman"/>
        <family val="1"/>
        <charset val="186"/>
      </rPr>
      <t>euro.</t>
    </r>
    <r>
      <rPr>
        <b/>
        <sz val="12"/>
        <color rgb="FF000000"/>
        <rFont val="Times New Roman"/>
        <family val="1"/>
        <charset val="186"/>
      </rPr>
      <t xml:space="preserve"> </t>
    </r>
  </si>
  <si>
    <r>
      <t xml:space="preserve">Biroja preces 0,13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0,13 </t>
    </r>
    <r>
      <rPr>
        <b/>
        <i/>
        <sz val="12"/>
        <color rgb="FF000000"/>
        <rFont val="Times New Roman"/>
        <family val="1"/>
        <charset val="186"/>
      </rPr>
      <t>euro.</t>
    </r>
    <r>
      <rPr>
        <b/>
        <sz val="12"/>
        <color rgb="FF000000"/>
        <rFont val="Times New Roman"/>
        <family val="1"/>
        <charset val="186"/>
      </rPr>
      <t xml:space="preserve"> </t>
    </r>
  </si>
  <si>
    <r>
      <t xml:space="preserve">Biroja preces 0,06 </t>
    </r>
    <r>
      <rPr>
        <i/>
        <sz val="12"/>
        <color rgb="FF000000"/>
        <rFont val="Times New Roman"/>
        <family val="1"/>
        <charset val="186"/>
      </rPr>
      <t>euro</t>
    </r>
    <r>
      <rPr>
        <sz val="12"/>
        <color rgb="FF000000"/>
        <rFont val="Times New Roman"/>
        <family val="1"/>
        <charset val="186"/>
      </rPr>
      <t xml:space="preserve"> * 109 vienības </t>
    </r>
    <r>
      <rPr>
        <b/>
        <sz val="12"/>
        <color rgb="FF000000"/>
        <rFont val="Times New Roman"/>
        <family val="1"/>
        <charset val="186"/>
      </rPr>
      <t xml:space="preserve">= 6,54 </t>
    </r>
    <r>
      <rPr>
        <b/>
        <i/>
        <sz val="12"/>
        <color rgb="FF000000"/>
        <rFont val="Times New Roman"/>
        <family val="1"/>
        <charset val="186"/>
      </rPr>
      <t>euro.</t>
    </r>
    <r>
      <rPr>
        <b/>
        <sz val="12"/>
        <color rgb="FF000000"/>
        <rFont val="Times New Roman"/>
        <family val="1"/>
        <charset val="186"/>
      </rPr>
      <t xml:space="preserve"> </t>
    </r>
  </si>
  <si>
    <r>
      <t xml:space="preserve">Biroja preces 0,37 </t>
    </r>
    <r>
      <rPr>
        <i/>
        <sz val="12"/>
        <color rgb="FF000000"/>
        <rFont val="Times New Roman"/>
        <family val="1"/>
        <charset val="186"/>
      </rPr>
      <t>euro</t>
    </r>
    <r>
      <rPr>
        <sz val="12"/>
        <color rgb="FF000000"/>
        <rFont val="Times New Roman"/>
        <family val="1"/>
        <charset val="186"/>
      </rPr>
      <t xml:space="preserve"> * 109 vienības </t>
    </r>
    <r>
      <rPr>
        <b/>
        <sz val="12"/>
        <color rgb="FF000000"/>
        <rFont val="Times New Roman"/>
        <family val="1"/>
        <charset val="186"/>
      </rPr>
      <t xml:space="preserve">= 40,33 </t>
    </r>
    <r>
      <rPr>
        <b/>
        <i/>
        <sz val="12"/>
        <color rgb="FF000000"/>
        <rFont val="Times New Roman"/>
        <family val="1"/>
        <charset val="186"/>
      </rPr>
      <t>euro.</t>
    </r>
    <r>
      <rPr>
        <b/>
        <sz val="12"/>
        <color rgb="FF000000"/>
        <rFont val="Times New Roman"/>
        <family val="1"/>
        <charset val="186"/>
      </rPr>
      <t xml:space="preserve"> </t>
    </r>
  </si>
  <si>
    <r>
      <t xml:space="preserve">Biroja preces 0,45 </t>
    </r>
    <r>
      <rPr>
        <i/>
        <sz val="12"/>
        <color rgb="FF000000"/>
        <rFont val="Times New Roman"/>
        <family val="1"/>
        <charset val="186"/>
      </rPr>
      <t>euro</t>
    </r>
    <r>
      <rPr>
        <sz val="12"/>
        <color rgb="FF000000"/>
        <rFont val="Times New Roman"/>
        <family val="1"/>
        <charset val="186"/>
      </rPr>
      <t xml:space="preserve"> * 114 vienības </t>
    </r>
    <r>
      <rPr>
        <b/>
        <sz val="12"/>
        <color rgb="FF000000"/>
        <rFont val="Times New Roman"/>
        <family val="1"/>
        <charset val="186"/>
      </rPr>
      <t xml:space="preserve">= 51,30 </t>
    </r>
    <r>
      <rPr>
        <b/>
        <i/>
        <sz val="12"/>
        <color rgb="FF000000"/>
        <rFont val="Times New Roman"/>
        <family val="1"/>
        <charset val="186"/>
      </rPr>
      <t>euro.</t>
    </r>
    <r>
      <rPr>
        <b/>
        <sz val="12"/>
        <color rgb="FF000000"/>
        <rFont val="Times New Roman"/>
        <family val="1"/>
        <charset val="186"/>
      </rPr>
      <t xml:space="preserve"> </t>
    </r>
  </si>
  <si>
    <r>
      <t>Biroja preces</t>
    </r>
    <r>
      <rPr>
        <b/>
        <sz val="12"/>
        <color rgb="FF000000"/>
        <rFont val="Times New Roman"/>
        <family val="1"/>
        <charset val="186"/>
      </rPr>
      <t xml:space="preserve"> </t>
    </r>
    <r>
      <rPr>
        <sz val="12"/>
        <color rgb="FF000000"/>
        <rFont val="Times New Roman"/>
        <family val="1"/>
        <charset val="186"/>
      </rPr>
      <t xml:space="preserve">0,42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2,10 </t>
    </r>
    <r>
      <rPr>
        <b/>
        <i/>
        <sz val="12"/>
        <color rgb="FF000000"/>
        <rFont val="Times New Roman"/>
        <family val="1"/>
        <charset val="186"/>
      </rPr>
      <t>euro.</t>
    </r>
    <r>
      <rPr>
        <b/>
        <sz val="12"/>
        <color rgb="FF000000"/>
        <rFont val="Times New Roman"/>
        <family val="1"/>
        <charset val="186"/>
      </rPr>
      <t xml:space="preserve"> </t>
    </r>
  </si>
  <si>
    <r>
      <t>Biroja preces</t>
    </r>
    <r>
      <rPr>
        <b/>
        <sz val="12"/>
        <color rgb="FF000000"/>
        <rFont val="Times New Roman"/>
        <family val="1"/>
        <charset val="186"/>
      </rPr>
      <t xml:space="preserve"> </t>
    </r>
    <r>
      <rPr>
        <sz val="12"/>
        <color rgb="FF000000"/>
        <rFont val="Times New Roman"/>
        <family val="1"/>
        <charset val="186"/>
      </rPr>
      <t xml:space="preserve">0,03 </t>
    </r>
    <r>
      <rPr>
        <i/>
        <sz val="12"/>
        <color rgb="FF000000"/>
        <rFont val="Times New Roman"/>
        <family val="1"/>
        <charset val="186"/>
      </rPr>
      <t>euro</t>
    </r>
    <r>
      <rPr>
        <sz val="12"/>
        <color rgb="FF000000"/>
        <rFont val="Times New Roman"/>
        <family val="1"/>
        <charset val="186"/>
      </rPr>
      <t xml:space="preserve"> * 276 vienības </t>
    </r>
    <r>
      <rPr>
        <b/>
        <sz val="12"/>
        <color rgb="FF000000"/>
        <rFont val="Times New Roman"/>
        <family val="1"/>
        <charset val="186"/>
      </rPr>
      <t xml:space="preserve">= 8,28 </t>
    </r>
    <r>
      <rPr>
        <b/>
        <i/>
        <sz val="12"/>
        <color rgb="FF000000"/>
        <rFont val="Times New Roman"/>
        <family val="1"/>
        <charset val="186"/>
      </rPr>
      <t>euro.</t>
    </r>
    <r>
      <rPr>
        <b/>
        <sz val="12"/>
        <color rgb="FF000000"/>
        <rFont val="Times New Roman"/>
        <family val="1"/>
        <charset val="186"/>
      </rPr>
      <t xml:space="preserve"> </t>
    </r>
  </si>
  <si>
    <r>
      <t xml:space="preserve">Biroja preces 0,02 </t>
    </r>
    <r>
      <rPr>
        <i/>
        <sz val="12"/>
        <color rgb="FF000000"/>
        <rFont val="Times New Roman"/>
        <family val="1"/>
        <charset val="186"/>
      </rPr>
      <t>euro</t>
    </r>
    <r>
      <rPr>
        <sz val="12"/>
        <color rgb="FF000000"/>
        <rFont val="Times New Roman"/>
        <family val="1"/>
        <charset val="186"/>
      </rPr>
      <t xml:space="preserve"> * 127 vienības </t>
    </r>
    <r>
      <rPr>
        <b/>
        <sz val="12"/>
        <color rgb="FF000000"/>
        <rFont val="Times New Roman"/>
        <family val="1"/>
        <charset val="186"/>
      </rPr>
      <t xml:space="preserve">= 2,54 </t>
    </r>
    <r>
      <rPr>
        <b/>
        <i/>
        <sz val="12"/>
        <color rgb="FF000000"/>
        <rFont val="Times New Roman"/>
        <family val="1"/>
        <charset val="186"/>
      </rPr>
      <t>euro.</t>
    </r>
    <r>
      <rPr>
        <b/>
        <sz val="12"/>
        <color rgb="FF000000"/>
        <rFont val="Times New Roman"/>
        <family val="1"/>
        <charset val="186"/>
      </rPr>
      <t xml:space="preserve"> </t>
    </r>
  </si>
  <si>
    <r>
      <t xml:space="preserve">Biroja preces 0,03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0,06 </t>
    </r>
    <r>
      <rPr>
        <b/>
        <i/>
        <sz val="12"/>
        <color rgb="FF000000"/>
        <rFont val="Times New Roman"/>
        <family val="1"/>
        <charset val="186"/>
      </rPr>
      <t>euro.</t>
    </r>
    <r>
      <rPr>
        <b/>
        <sz val="12"/>
        <color rgb="FF000000"/>
        <rFont val="Times New Roman"/>
        <family val="1"/>
        <charset val="186"/>
      </rPr>
      <t xml:space="preserve"> </t>
    </r>
  </si>
  <si>
    <r>
      <t xml:space="preserve">Biroja preces 0,07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0,07 </t>
    </r>
    <r>
      <rPr>
        <b/>
        <i/>
        <sz val="12"/>
        <color rgb="FF000000"/>
        <rFont val="Times New Roman"/>
        <family val="1"/>
        <charset val="186"/>
      </rPr>
      <t>euro.</t>
    </r>
    <r>
      <rPr>
        <b/>
        <sz val="12"/>
        <color rgb="FF000000"/>
        <rFont val="Times New Roman"/>
        <family val="1"/>
        <charset val="186"/>
      </rPr>
      <t xml:space="preserve"> </t>
    </r>
  </si>
  <si>
    <r>
      <t xml:space="preserve">Biroja preces 0,03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0,45 </t>
    </r>
    <r>
      <rPr>
        <b/>
        <i/>
        <sz val="12"/>
        <color rgb="FF000000"/>
        <rFont val="Times New Roman"/>
        <family val="1"/>
        <charset val="186"/>
      </rPr>
      <t>euro.</t>
    </r>
    <r>
      <rPr>
        <b/>
        <sz val="12"/>
        <color rgb="FF000000"/>
        <rFont val="Times New Roman"/>
        <family val="1"/>
        <charset val="186"/>
      </rPr>
      <t xml:space="preserve"> </t>
    </r>
  </si>
  <si>
    <r>
      <t xml:space="preserve">Biroja preces 0,04 euro * 5 vienības </t>
    </r>
    <r>
      <rPr>
        <b/>
        <sz val="12"/>
        <color rgb="FF000000"/>
        <rFont val="Times New Roman"/>
        <family val="1"/>
        <charset val="186"/>
      </rPr>
      <t xml:space="preserve">= 0,20 </t>
    </r>
    <r>
      <rPr>
        <b/>
        <i/>
        <sz val="12"/>
        <color rgb="FF000000"/>
        <rFont val="Times New Roman"/>
        <family val="1"/>
        <charset val="186"/>
      </rPr>
      <t>euro.</t>
    </r>
    <r>
      <rPr>
        <b/>
        <sz val="12"/>
        <color rgb="FF000000"/>
        <rFont val="Times New Roman"/>
        <family val="1"/>
        <charset val="186"/>
      </rPr>
      <t xml:space="preserve"> </t>
    </r>
  </si>
  <si>
    <r>
      <t xml:space="preserve">Inventārs 0,04 </t>
    </r>
    <r>
      <rPr>
        <i/>
        <sz val="12"/>
        <color rgb="FF000000"/>
        <rFont val="Times New Roman"/>
        <family val="1"/>
        <charset val="186"/>
      </rPr>
      <t>euro</t>
    </r>
    <r>
      <rPr>
        <sz val="12"/>
        <color rgb="FF000000"/>
        <rFont val="Times New Roman"/>
        <family val="1"/>
        <charset val="186"/>
      </rPr>
      <t xml:space="preserve"> * 158 vienības </t>
    </r>
    <r>
      <rPr>
        <b/>
        <sz val="12"/>
        <color rgb="FF000000"/>
        <rFont val="Times New Roman"/>
        <family val="1"/>
        <charset val="186"/>
      </rPr>
      <t xml:space="preserve">= 6,32 </t>
    </r>
    <r>
      <rPr>
        <b/>
        <i/>
        <sz val="12"/>
        <color rgb="FF000000"/>
        <rFont val="Times New Roman"/>
        <family val="1"/>
        <charset val="186"/>
      </rPr>
      <t>euro</t>
    </r>
    <r>
      <rPr>
        <b/>
        <sz val="12"/>
        <color rgb="FF000000"/>
        <rFont val="Times New Roman"/>
        <family val="1"/>
        <charset val="186"/>
      </rPr>
      <t xml:space="preserve">. </t>
    </r>
  </si>
  <si>
    <r>
      <t xml:space="preserve">Inventārs </t>
    </r>
    <r>
      <rPr>
        <b/>
        <sz val="12"/>
        <color rgb="FF000000"/>
        <rFont val="Times New Roman"/>
        <family val="1"/>
        <charset val="186"/>
      </rPr>
      <t xml:space="preserve"> </t>
    </r>
    <r>
      <rPr>
        <sz val="12"/>
        <color rgb="FF000000"/>
        <rFont val="Times New Roman"/>
        <family val="1"/>
        <charset val="186"/>
      </rPr>
      <t xml:space="preserve">0,14 </t>
    </r>
    <r>
      <rPr>
        <i/>
        <sz val="12"/>
        <color rgb="FF000000"/>
        <rFont val="Times New Roman"/>
        <family val="1"/>
        <charset val="186"/>
      </rPr>
      <t>euro</t>
    </r>
    <r>
      <rPr>
        <sz val="12"/>
        <color rgb="FF000000"/>
        <rFont val="Times New Roman"/>
        <family val="1"/>
        <charset val="186"/>
      </rPr>
      <t xml:space="preserve"> * 74 vienības </t>
    </r>
    <r>
      <rPr>
        <b/>
        <sz val="12"/>
        <color rgb="FF000000"/>
        <rFont val="Times New Roman"/>
        <family val="1"/>
        <charset val="186"/>
      </rPr>
      <t xml:space="preserve">= 10,36 </t>
    </r>
    <r>
      <rPr>
        <b/>
        <i/>
        <sz val="12"/>
        <color rgb="FF000000"/>
        <rFont val="Times New Roman"/>
        <family val="1"/>
        <charset val="186"/>
      </rPr>
      <t>euro.</t>
    </r>
    <r>
      <rPr>
        <b/>
        <sz val="12"/>
        <color rgb="FF000000"/>
        <rFont val="Times New Roman"/>
        <family val="1"/>
        <charset val="186"/>
      </rPr>
      <t xml:space="preserve"> </t>
    </r>
  </si>
  <si>
    <r>
      <t xml:space="preserve">Inventārs 0,08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1,20 </t>
    </r>
    <r>
      <rPr>
        <b/>
        <i/>
        <sz val="12"/>
        <color rgb="FF000000"/>
        <rFont val="Times New Roman"/>
        <family val="1"/>
        <charset val="186"/>
      </rPr>
      <t>euro.</t>
    </r>
    <r>
      <rPr>
        <b/>
        <sz val="12"/>
        <color rgb="FF000000"/>
        <rFont val="Times New Roman"/>
        <family val="1"/>
        <charset val="186"/>
      </rPr>
      <t xml:space="preserve"> </t>
    </r>
  </si>
  <si>
    <r>
      <t xml:space="preserve">Inventārs 0,04 </t>
    </r>
    <r>
      <rPr>
        <i/>
        <sz val="12"/>
        <color rgb="FF000000"/>
        <rFont val="Times New Roman"/>
        <family val="1"/>
        <charset val="186"/>
      </rPr>
      <t>euro</t>
    </r>
    <r>
      <rPr>
        <sz val="12"/>
        <color rgb="FF000000"/>
        <rFont val="Times New Roman"/>
        <family val="1"/>
        <charset val="186"/>
      </rPr>
      <t xml:space="preserve"> * 90 vienības </t>
    </r>
    <r>
      <rPr>
        <b/>
        <sz val="12"/>
        <color rgb="FF000000"/>
        <rFont val="Times New Roman"/>
        <family val="1"/>
        <charset val="186"/>
      </rPr>
      <t xml:space="preserve">= 3,60 </t>
    </r>
    <r>
      <rPr>
        <b/>
        <i/>
        <sz val="12"/>
        <color rgb="FF000000"/>
        <rFont val="Times New Roman"/>
        <family val="1"/>
        <charset val="186"/>
      </rPr>
      <t>euro.</t>
    </r>
    <r>
      <rPr>
        <b/>
        <sz val="12"/>
        <color rgb="FF000000"/>
        <rFont val="Times New Roman"/>
        <family val="1"/>
        <charset val="186"/>
      </rPr>
      <t xml:space="preserve"> </t>
    </r>
  </si>
  <si>
    <r>
      <t xml:space="preserve">Inventārs 0,27 </t>
    </r>
    <r>
      <rPr>
        <i/>
        <sz val="12"/>
        <color rgb="FF000000"/>
        <rFont val="Times New Roman"/>
        <family val="1"/>
        <charset val="186"/>
      </rPr>
      <t>euro</t>
    </r>
    <r>
      <rPr>
        <sz val="12"/>
        <color rgb="FF000000"/>
        <rFont val="Times New Roman"/>
        <family val="1"/>
        <charset val="186"/>
      </rPr>
      <t xml:space="preserve"> * 200 vienības </t>
    </r>
    <r>
      <rPr>
        <b/>
        <sz val="12"/>
        <color rgb="FF000000"/>
        <rFont val="Times New Roman"/>
        <family val="1"/>
        <charset val="186"/>
      </rPr>
      <t xml:space="preserve">= 54,00 </t>
    </r>
    <r>
      <rPr>
        <b/>
        <i/>
        <sz val="12"/>
        <color rgb="FF000000"/>
        <rFont val="Times New Roman"/>
        <family val="1"/>
        <charset val="186"/>
      </rPr>
      <t>euro.</t>
    </r>
    <r>
      <rPr>
        <b/>
        <sz val="12"/>
        <color rgb="FF000000"/>
        <rFont val="Times New Roman"/>
        <family val="1"/>
        <charset val="186"/>
      </rPr>
      <t xml:space="preserve"> </t>
    </r>
  </si>
  <si>
    <r>
      <t xml:space="preserve">Inventārs 0,27 </t>
    </r>
    <r>
      <rPr>
        <i/>
        <sz val="12"/>
        <color rgb="FF000000"/>
        <rFont val="Times New Roman"/>
        <family val="1"/>
        <charset val="186"/>
      </rPr>
      <t>euro</t>
    </r>
    <r>
      <rPr>
        <sz val="12"/>
        <color rgb="FF000000"/>
        <rFont val="Times New Roman"/>
        <family val="1"/>
        <charset val="186"/>
      </rPr>
      <t xml:space="preserve"> * 152 vienības </t>
    </r>
    <r>
      <rPr>
        <b/>
        <sz val="12"/>
        <color rgb="FF000000"/>
        <rFont val="Times New Roman"/>
        <family val="1"/>
        <charset val="186"/>
      </rPr>
      <t xml:space="preserve">= 41,04 </t>
    </r>
    <r>
      <rPr>
        <b/>
        <i/>
        <sz val="12"/>
        <color rgb="FF000000"/>
        <rFont val="Times New Roman"/>
        <family val="1"/>
        <charset val="186"/>
      </rPr>
      <t>euro.</t>
    </r>
    <r>
      <rPr>
        <b/>
        <sz val="12"/>
        <color rgb="FF000000"/>
        <rFont val="Times New Roman"/>
        <family val="1"/>
        <charset val="186"/>
      </rPr>
      <t xml:space="preserve"> </t>
    </r>
  </si>
  <si>
    <r>
      <t xml:space="preserve">Inventārs 0,45 </t>
    </r>
    <r>
      <rPr>
        <i/>
        <sz val="12"/>
        <color rgb="FF000000"/>
        <rFont val="Times New Roman"/>
        <family val="1"/>
        <charset val="186"/>
      </rPr>
      <t>euro</t>
    </r>
    <r>
      <rPr>
        <sz val="12"/>
        <color rgb="FF000000"/>
        <rFont val="Times New Roman"/>
        <family val="1"/>
        <charset val="186"/>
      </rPr>
      <t xml:space="preserve"> * 50 vienības </t>
    </r>
    <r>
      <rPr>
        <b/>
        <sz val="12"/>
        <color rgb="FF000000"/>
        <rFont val="Times New Roman"/>
        <family val="1"/>
        <charset val="186"/>
      </rPr>
      <t xml:space="preserve">= 22,50 </t>
    </r>
    <r>
      <rPr>
        <b/>
        <i/>
        <sz val="12"/>
        <color rgb="FF000000"/>
        <rFont val="Times New Roman"/>
        <family val="1"/>
        <charset val="186"/>
      </rPr>
      <t>euro.</t>
    </r>
    <r>
      <rPr>
        <b/>
        <sz val="12"/>
        <color rgb="FF000000"/>
        <rFont val="Times New Roman"/>
        <family val="1"/>
        <charset val="186"/>
      </rPr>
      <t xml:space="preserve"> </t>
    </r>
  </si>
  <si>
    <r>
      <t xml:space="preserve">Inventārs 0,56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11,20 </t>
    </r>
    <r>
      <rPr>
        <b/>
        <i/>
        <sz val="12"/>
        <color rgb="FF000000"/>
        <rFont val="Times New Roman"/>
        <family val="1"/>
        <charset val="186"/>
      </rPr>
      <t>euro.</t>
    </r>
    <r>
      <rPr>
        <b/>
        <sz val="12"/>
        <color rgb="FF000000"/>
        <rFont val="Times New Roman"/>
        <family val="1"/>
        <charset val="186"/>
      </rPr>
      <t xml:space="preserve"> </t>
    </r>
  </si>
  <si>
    <r>
      <t xml:space="preserve">Inventārs 0,13 </t>
    </r>
    <r>
      <rPr>
        <i/>
        <sz val="12"/>
        <color rgb="FF000000"/>
        <rFont val="Times New Roman"/>
        <family val="1"/>
        <charset val="186"/>
      </rPr>
      <t>euro</t>
    </r>
    <r>
      <rPr>
        <sz val="12"/>
        <color rgb="FF000000"/>
        <rFont val="Times New Roman"/>
        <family val="1"/>
        <charset val="186"/>
      </rPr>
      <t xml:space="preserve"> * 50 vienības </t>
    </r>
    <r>
      <rPr>
        <b/>
        <sz val="12"/>
        <color rgb="FF000000"/>
        <rFont val="Times New Roman"/>
        <family val="1"/>
        <charset val="186"/>
      </rPr>
      <t xml:space="preserve">= 6,50 </t>
    </r>
    <r>
      <rPr>
        <b/>
        <i/>
        <sz val="12"/>
        <color rgb="FF000000"/>
        <rFont val="Times New Roman"/>
        <family val="1"/>
        <charset val="186"/>
      </rPr>
      <t>euro.</t>
    </r>
    <r>
      <rPr>
        <b/>
        <sz val="12"/>
        <color rgb="FF000000"/>
        <rFont val="Times New Roman"/>
        <family val="1"/>
        <charset val="186"/>
      </rPr>
      <t xml:space="preserve"> </t>
    </r>
  </si>
  <si>
    <r>
      <t xml:space="preserve">Inventārs 0,13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0,26 </t>
    </r>
    <r>
      <rPr>
        <b/>
        <i/>
        <sz val="12"/>
        <color rgb="FF000000"/>
        <rFont val="Times New Roman"/>
        <family val="1"/>
        <charset val="186"/>
      </rPr>
      <t>euro.</t>
    </r>
    <r>
      <rPr>
        <b/>
        <sz val="12"/>
        <color rgb="FF000000"/>
        <rFont val="Times New Roman"/>
        <family val="1"/>
        <charset val="186"/>
      </rPr>
      <t xml:space="preserve"> </t>
    </r>
  </si>
  <si>
    <r>
      <t xml:space="preserve">Inventārs 0,11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0,55 </t>
    </r>
    <r>
      <rPr>
        <b/>
        <i/>
        <sz val="12"/>
        <color rgb="FF000000"/>
        <rFont val="Times New Roman"/>
        <family val="1"/>
        <charset val="186"/>
      </rPr>
      <t>euro.</t>
    </r>
    <r>
      <rPr>
        <b/>
        <sz val="12"/>
        <color rgb="FF000000"/>
        <rFont val="Times New Roman"/>
        <family val="1"/>
        <charset val="186"/>
      </rPr>
      <t xml:space="preserve"> </t>
    </r>
  </si>
  <si>
    <r>
      <t xml:space="preserve">Inventārs 0,12 </t>
    </r>
    <r>
      <rPr>
        <i/>
        <sz val="12"/>
        <color rgb="FF000000"/>
        <rFont val="Times New Roman"/>
        <family val="1"/>
        <charset val="186"/>
      </rPr>
      <t>euro</t>
    </r>
    <r>
      <rPr>
        <sz val="12"/>
        <color rgb="FF000000"/>
        <rFont val="Times New Roman"/>
        <family val="1"/>
        <charset val="186"/>
      </rPr>
      <t xml:space="preserve"> * 55 vienības </t>
    </r>
    <r>
      <rPr>
        <b/>
        <sz val="12"/>
        <color rgb="FF000000"/>
        <rFont val="Times New Roman"/>
        <family val="1"/>
        <charset val="186"/>
      </rPr>
      <t xml:space="preserve">= 6,60 </t>
    </r>
    <r>
      <rPr>
        <b/>
        <i/>
        <sz val="12"/>
        <color rgb="FF000000"/>
        <rFont val="Times New Roman"/>
        <family val="1"/>
        <charset val="186"/>
      </rPr>
      <t>euro.</t>
    </r>
    <r>
      <rPr>
        <b/>
        <sz val="12"/>
        <color rgb="FF000000"/>
        <rFont val="Times New Roman"/>
        <family val="1"/>
        <charset val="186"/>
      </rPr>
      <t xml:space="preserve"> </t>
    </r>
  </si>
  <si>
    <r>
      <t xml:space="preserve">Inventārs 0,27 </t>
    </r>
    <r>
      <rPr>
        <i/>
        <sz val="12"/>
        <color rgb="FF000000"/>
        <rFont val="Times New Roman"/>
        <family val="1"/>
        <charset val="186"/>
      </rPr>
      <t>euro</t>
    </r>
    <r>
      <rPr>
        <sz val="12"/>
        <color rgb="FF000000"/>
        <rFont val="Times New Roman"/>
        <family val="1"/>
        <charset val="186"/>
      </rPr>
      <t xml:space="preserve"> * 29 vienības </t>
    </r>
    <r>
      <rPr>
        <b/>
        <sz val="12"/>
        <color rgb="FF000000"/>
        <rFont val="Times New Roman"/>
        <family val="1"/>
        <charset val="186"/>
      </rPr>
      <t xml:space="preserve">= 7,83 </t>
    </r>
    <r>
      <rPr>
        <b/>
        <i/>
        <sz val="12"/>
        <color rgb="FF000000"/>
        <rFont val="Times New Roman"/>
        <family val="1"/>
        <charset val="186"/>
      </rPr>
      <t>euro.</t>
    </r>
    <r>
      <rPr>
        <b/>
        <sz val="12"/>
        <color rgb="FF000000"/>
        <rFont val="Times New Roman"/>
        <family val="1"/>
        <charset val="186"/>
      </rPr>
      <t xml:space="preserve"> </t>
    </r>
  </si>
  <si>
    <r>
      <t xml:space="preserve">Inventārs 0,31 </t>
    </r>
    <r>
      <rPr>
        <i/>
        <sz val="12"/>
        <color rgb="FF000000"/>
        <rFont val="Times New Roman"/>
        <family val="1"/>
        <charset val="186"/>
      </rPr>
      <t>euro</t>
    </r>
    <r>
      <rPr>
        <sz val="12"/>
        <color rgb="FF000000"/>
        <rFont val="Times New Roman"/>
        <family val="1"/>
        <charset val="186"/>
      </rPr>
      <t xml:space="preserve"> * 88 vienības </t>
    </r>
    <r>
      <rPr>
        <b/>
        <sz val="12"/>
        <color rgb="FF000000"/>
        <rFont val="Times New Roman"/>
        <family val="1"/>
        <charset val="186"/>
      </rPr>
      <t xml:space="preserve">= 27,28 </t>
    </r>
    <r>
      <rPr>
        <b/>
        <i/>
        <sz val="12"/>
        <color rgb="FF000000"/>
        <rFont val="Times New Roman"/>
        <family val="1"/>
        <charset val="186"/>
      </rPr>
      <t>euro.</t>
    </r>
    <r>
      <rPr>
        <b/>
        <sz val="12"/>
        <color rgb="FF000000"/>
        <rFont val="Times New Roman"/>
        <family val="1"/>
        <charset val="186"/>
      </rPr>
      <t xml:space="preserve"> </t>
    </r>
  </si>
  <si>
    <r>
      <t xml:space="preserve">Inventārs 0,13 </t>
    </r>
    <r>
      <rPr>
        <i/>
        <sz val="12"/>
        <color rgb="FF000000"/>
        <rFont val="Times New Roman"/>
        <family val="1"/>
        <charset val="186"/>
      </rPr>
      <t>euro</t>
    </r>
    <r>
      <rPr>
        <sz val="12"/>
        <color rgb="FF000000"/>
        <rFont val="Times New Roman"/>
        <family val="1"/>
        <charset val="186"/>
      </rPr>
      <t xml:space="preserve"> * 7 vienības </t>
    </r>
    <r>
      <rPr>
        <b/>
        <sz val="12"/>
        <color rgb="FF000000"/>
        <rFont val="Times New Roman"/>
        <family val="1"/>
        <charset val="186"/>
      </rPr>
      <t xml:space="preserve">= 0,91 </t>
    </r>
    <r>
      <rPr>
        <b/>
        <i/>
        <sz val="12"/>
        <color rgb="FF000000"/>
        <rFont val="Times New Roman"/>
        <family val="1"/>
        <charset val="186"/>
      </rPr>
      <t>euro.</t>
    </r>
    <r>
      <rPr>
        <b/>
        <sz val="12"/>
        <color rgb="FF000000"/>
        <rFont val="Times New Roman"/>
        <family val="1"/>
        <charset val="186"/>
      </rPr>
      <t xml:space="preserve"> </t>
    </r>
  </si>
  <si>
    <r>
      <t xml:space="preserve">Inventārs 0,04 </t>
    </r>
    <r>
      <rPr>
        <i/>
        <sz val="12"/>
        <color rgb="FF000000"/>
        <rFont val="Times New Roman"/>
        <family val="1"/>
        <charset val="186"/>
      </rPr>
      <t>euro</t>
    </r>
    <r>
      <rPr>
        <sz val="12"/>
        <color rgb="FF000000"/>
        <rFont val="Times New Roman"/>
        <family val="1"/>
        <charset val="186"/>
      </rPr>
      <t xml:space="preserve"> * 6 vienības </t>
    </r>
    <r>
      <rPr>
        <b/>
        <sz val="12"/>
        <color rgb="FF000000"/>
        <rFont val="Times New Roman"/>
        <family val="1"/>
        <charset val="186"/>
      </rPr>
      <t xml:space="preserve">= 0,24 </t>
    </r>
    <r>
      <rPr>
        <b/>
        <i/>
        <sz val="12"/>
        <color rgb="FF000000"/>
        <rFont val="Times New Roman"/>
        <family val="1"/>
        <charset val="186"/>
      </rPr>
      <t>euro.</t>
    </r>
    <r>
      <rPr>
        <b/>
        <sz val="12"/>
        <color rgb="FF000000"/>
        <rFont val="Times New Roman"/>
        <family val="1"/>
        <charset val="186"/>
      </rPr>
      <t xml:space="preserve"> </t>
    </r>
  </si>
  <si>
    <r>
      <t xml:space="preserve">Inventārs 0,04 </t>
    </r>
    <r>
      <rPr>
        <i/>
        <sz val="12"/>
        <color rgb="FF000000"/>
        <rFont val="Times New Roman"/>
        <family val="1"/>
        <charset val="186"/>
      </rPr>
      <t>euro</t>
    </r>
    <r>
      <rPr>
        <sz val="12"/>
        <color rgb="FF000000"/>
        <rFont val="Times New Roman"/>
        <family val="1"/>
        <charset val="186"/>
      </rPr>
      <t xml:space="preserve"> * 109 vienības </t>
    </r>
    <r>
      <rPr>
        <b/>
        <sz val="12"/>
        <color rgb="FF000000"/>
        <rFont val="Times New Roman"/>
        <family val="1"/>
        <charset val="186"/>
      </rPr>
      <t xml:space="preserve">= 4,36 </t>
    </r>
    <r>
      <rPr>
        <b/>
        <i/>
        <sz val="12"/>
        <color rgb="FF000000"/>
        <rFont val="Times New Roman"/>
        <family val="1"/>
        <charset val="186"/>
      </rPr>
      <t>euro.</t>
    </r>
    <r>
      <rPr>
        <b/>
        <sz val="12"/>
        <color rgb="FF000000"/>
        <rFont val="Times New Roman"/>
        <family val="1"/>
        <charset val="186"/>
      </rPr>
      <t xml:space="preserve"> </t>
    </r>
  </si>
  <si>
    <r>
      <t xml:space="preserve">Inventārs 0,29 </t>
    </r>
    <r>
      <rPr>
        <i/>
        <sz val="12"/>
        <color rgb="FF000000"/>
        <rFont val="Times New Roman"/>
        <family val="1"/>
        <charset val="186"/>
      </rPr>
      <t>euro</t>
    </r>
    <r>
      <rPr>
        <sz val="12"/>
        <color rgb="FF000000"/>
        <rFont val="Times New Roman"/>
        <family val="1"/>
        <charset val="186"/>
      </rPr>
      <t xml:space="preserve"> * 109 vienības </t>
    </r>
    <r>
      <rPr>
        <b/>
        <sz val="12"/>
        <color rgb="FF000000"/>
        <rFont val="Times New Roman"/>
        <family val="1"/>
        <charset val="186"/>
      </rPr>
      <t>= 31,61</t>
    </r>
    <r>
      <rPr>
        <b/>
        <i/>
        <sz val="12"/>
        <color rgb="FF000000"/>
        <rFont val="Times New Roman"/>
        <family val="1"/>
        <charset val="186"/>
      </rPr>
      <t>euro.</t>
    </r>
    <r>
      <rPr>
        <b/>
        <sz val="12"/>
        <color rgb="FF000000"/>
        <rFont val="Times New Roman"/>
        <family val="1"/>
        <charset val="186"/>
      </rPr>
      <t xml:space="preserve"> </t>
    </r>
  </si>
  <si>
    <r>
      <t xml:space="preserve">Inventārs 0,36 </t>
    </r>
    <r>
      <rPr>
        <i/>
        <sz val="12"/>
        <color rgb="FF000000"/>
        <rFont val="Times New Roman"/>
        <family val="1"/>
        <charset val="186"/>
      </rPr>
      <t>euro</t>
    </r>
    <r>
      <rPr>
        <sz val="12"/>
        <color rgb="FF000000"/>
        <rFont val="Times New Roman"/>
        <family val="1"/>
        <charset val="186"/>
      </rPr>
      <t xml:space="preserve"> * 114 vienības </t>
    </r>
    <r>
      <rPr>
        <b/>
        <sz val="12"/>
        <color rgb="FF000000"/>
        <rFont val="Times New Roman"/>
        <family val="1"/>
        <charset val="186"/>
      </rPr>
      <t xml:space="preserve">= 41,04 </t>
    </r>
    <r>
      <rPr>
        <b/>
        <i/>
        <sz val="12"/>
        <color rgb="FF000000"/>
        <rFont val="Times New Roman"/>
        <family val="1"/>
        <charset val="186"/>
      </rPr>
      <t>euro.</t>
    </r>
    <r>
      <rPr>
        <b/>
        <sz val="12"/>
        <color rgb="FF000000"/>
        <rFont val="Times New Roman"/>
        <family val="1"/>
        <charset val="186"/>
      </rPr>
      <t xml:space="preserve"> </t>
    </r>
  </si>
  <si>
    <r>
      <t xml:space="preserve">Inventārs 0,33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1,65 </t>
    </r>
    <r>
      <rPr>
        <b/>
        <i/>
        <sz val="12"/>
        <color rgb="FF000000"/>
        <rFont val="Times New Roman"/>
        <family val="1"/>
        <charset val="186"/>
      </rPr>
      <t>euro.</t>
    </r>
    <r>
      <rPr>
        <b/>
        <sz val="12"/>
        <color rgb="FF000000"/>
        <rFont val="Times New Roman"/>
        <family val="1"/>
        <charset val="186"/>
      </rPr>
      <t xml:space="preserve"> </t>
    </r>
  </si>
  <si>
    <r>
      <t xml:space="preserve">Inventārs </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127 vienības </t>
    </r>
    <r>
      <rPr>
        <b/>
        <sz val="12"/>
        <color rgb="FF000000"/>
        <rFont val="Times New Roman"/>
        <family val="1"/>
        <charset val="186"/>
      </rPr>
      <t xml:space="preserve">= 2,54 </t>
    </r>
    <r>
      <rPr>
        <b/>
        <i/>
        <sz val="12"/>
        <color rgb="FF000000"/>
        <rFont val="Times New Roman"/>
        <family val="1"/>
        <charset val="186"/>
      </rPr>
      <t>euro.</t>
    </r>
    <r>
      <rPr>
        <b/>
        <sz val="12"/>
        <color rgb="FF000000"/>
        <rFont val="Times New Roman"/>
        <family val="1"/>
        <charset val="186"/>
      </rPr>
      <t xml:space="preserve"> </t>
    </r>
  </si>
  <si>
    <r>
      <t xml:space="preserve">Inventārs 0,06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0,06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</si>
  <si>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0,02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3,16 </t>
    </r>
    <r>
      <rPr>
        <b/>
        <i/>
        <sz val="12"/>
        <color rgb="FF000000"/>
        <rFont val="Times New Roman"/>
        <family val="1"/>
        <charset val="186"/>
      </rPr>
      <t>euro</t>
    </r>
    <r>
      <rPr>
        <b/>
        <sz val="12"/>
        <color rgb="FF000000"/>
        <rFont val="Times New Roman"/>
        <family val="1"/>
        <charset val="186"/>
      </rPr>
      <t>.</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</si>
  <si>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7,44 </t>
    </r>
    <r>
      <rPr>
        <b/>
        <i/>
        <sz val="12"/>
        <color rgb="FF000000"/>
        <rFont val="Times New Roman"/>
        <family val="1"/>
        <charset val="186"/>
      </rPr>
      <t>euro</t>
    </r>
    <r>
      <rPr>
        <b/>
        <sz val="12"/>
        <color rgb="FF000000"/>
        <rFont val="Times New Roman"/>
        <family val="1"/>
        <charset val="186"/>
      </rPr>
      <t>.</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</si>
  <si>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3,70 </t>
    </r>
    <r>
      <rPr>
        <b/>
        <i/>
        <sz val="12"/>
        <color rgb="FF000000"/>
        <rFont val="Times New Roman"/>
        <family val="1"/>
        <charset val="186"/>
      </rPr>
      <t>euro.</t>
    </r>
  </si>
  <si>
    <r>
      <t xml:space="preserve">Kārtējā remonta un iestāžu uzturēšanas materiāli: 0,02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1,80 </t>
    </r>
    <r>
      <rPr>
        <b/>
        <i/>
        <sz val="12"/>
        <color rgb="FF000000"/>
        <rFont val="Times New Roman"/>
        <family val="1"/>
        <charset val="186"/>
      </rPr>
      <t>euro.</t>
    </r>
  </si>
  <si>
    <r>
      <t xml:space="preserve">Kārtējā remonta un iestāžu uzturēšanas materiāli: 0,16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8,00 </t>
    </r>
    <r>
      <rPr>
        <b/>
        <i/>
        <sz val="12"/>
        <color rgb="FF000000"/>
        <rFont val="Times New Roman"/>
        <family val="1"/>
        <charset val="186"/>
      </rPr>
      <t>euro.</t>
    </r>
  </si>
  <si>
    <r>
      <t xml:space="preserve">Kārtējā remonta un iestāžu uzturēšanas materiāli: 0,20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4,00 </t>
    </r>
    <r>
      <rPr>
        <b/>
        <i/>
        <sz val="12"/>
        <color rgb="FF000000"/>
        <rFont val="Times New Roman"/>
        <family val="1"/>
        <charset val="186"/>
      </rPr>
      <t>euro.</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</si>
  <si>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2,50 </t>
    </r>
    <r>
      <rPr>
        <b/>
        <i/>
        <sz val="12"/>
        <color rgb="FF000000"/>
        <rFont val="Times New Roman"/>
        <family val="1"/>
        <charset val="186"/>
      </rPr>
      <t>euro.</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</si>
  <si>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0,10 </t>
    </r>
    <r>
      <rPr>
        <b/>
        <i/>
        <sz val="12"/>
        <color rgb="FF000000"/>
        <rFont val="Times New Roman"/>
        <family val="1"/>
        <charset val="186"/>
      </rPr>
      <t>euro.</t>
    </r>
  </si>
  <si>
    <r>
      <t xml:space="preserve">Kārtējā remonta un iestāžu uzturēšanas materiāli: 0,11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9,68 </t>
    </r>
    <r>
      <rPr>
        <b/>
        <i/>
        <sz val="12"/>
        <color rgb="FF000000"/>
        <rFont val="Times New Roman"/>
        <family val="1"/>
        <charset val="186"/>
      </rPr>
      <t>euro.</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</si>
  <si>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0,35 </t>
    </r>
    <r>
      <rPr>
        <b/>
        <i/>
        <sz val="12"/>
        <color rgb="FF000000"/>
        <rFont val="Times New Roman"/>
        <family val="1"/>
        <charset val="186"/>
      </rPr>
      <t>euro.</t>
    </r>
  </si>
  <si>
    <r>
      <t xml:space="preserve">Kārtējā remonta un iestāžu uzturēšanas materiāli: 0,02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0,12 </t>
    </r>
    <r>
      <rPr>
        <b/>
        <i/>
        <sz val="12"/>
        <color rgb="FF000000"/>
        <rFont val="Times New Roman"/>
        <family val="1"/>
        <charset val="186"/>
      </rPr>
      <t>euro.</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</si>
  <si>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0,04 </t>
    </r>
    <r>
      <rPr>
        <b/>
        <i/>
        <sz val="12"/>
        <color rgb="FF000000"/>
        <rFont val="Times New Roman"/>
        <family val="1"/>
        <charset val="186"/>
      </rPr>
      <t>euro.</t>
    </r>
  </si>
  <si>
    <r>
      <t xml:space="preserve">Kārtējā remonta un iestāžu uzturēšanas materiāli: 0,02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2,18 </t>
    </r>
    <r>
      <rPr>
        <b/>
        <i/>
        <sz val="12"/>
        <color rgb="FF000000"/>
        <rFont val="Times New Roman"/>
        <family val="1"/>
        <charset val="186"/>
      </rPr>
      <t>euro.</t>
    </r>
  </si>
  <si>
    <r>
      <t xml:space="preserve">Kārtējā remonta un iestāžu uzturēšanas materiāli: 0,10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10,90 </t>
    </r>
    <r>
      <rPr>
        <b/>
        <i/>
        <sz val="12"/>
        <color rgb="FF000000"/>
        <rFont val="Times New Roman"/>
        <family val="1"/>
        <charset val="186"/>
      </rPr>
      <t>euro.</t>
    </r>
  </si>
  <si>
    <r>
      <t xml:space="preserve">Kārtējā remonta un iestāžu uzturēšanas materiāli: 0,13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14,82 </t>
    </r>
    <r>
      <rPr>
        <b/>
        <i/>
        <sz val="12"/>
        <color rgb="FF000000"/>
        <rFont val="Times New Roman"/>
        <family val="1"/>
        <charset val="186"/>
      </rPr>
      <t>euro.</t>
    </r>
  </si>
  <si>
    <r>
      <t xml:space="preserve">Kārtējā remonta un iestāžu uzturēšanas materiāli: 0,12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0,60 </t>
    </r>
    <r>
      <rPr>
        <b/>
        <i/>
        <sz val="12"/>
        <color rgb="FF000000"/>
        <rFont val="Times New Roman"/>
        <family val="1"/>
        <charset val="186"/>
      </rPr>
      <t>euro.</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</si>
  <si>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2,76euro.</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</si>
  <si>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0,10 </t>
    </r>
    <r>
      <rPr>
        <b/>
        <i/>
        <sz val="12"/>
        <color rgb="FF000000"/>
        <rFont val="Times New Roman"/>
        <family val="1"/>
        <charset val="186"/>
      </rPr>
      <t>euro.</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</si>
  <si>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0,01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1,27</t>
    </r>
    <r>
      <rPr>
        <b/>
        <i/>
        <sz val="12"/>
        <color rgb="FF000000"/>
        <rFont val="Times New Roman"/>
        <family val="1"/>
        <charset val="186"/>
      </rPr>
      <t>euro.</t>
    </r>
  </si>
  <si>
    <r>
      <t xml:space="preserve">Kārtējā remonta un iestāžu uzturēšanas materiāli: 0,02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0,02 </t>
    </r>
    <r>
      <rPr>
        <b/>
        <i/>
        <sz val="12"/>
        <color rgb="FF000000"/>
        <rFont val="Times New Roman"/>
        <family val="1"/>
        <charset val="186"/>
      </rPr>
      <t>euro.</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</si>
  <si>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0,15 </t>
    </r>
    <r>
      <rPr>
        <b/>
        <i/>
        <sz val="12"/>
        <color rgb="FF000000"/>
        <rFont val="Times New Roman"/>
        <family val="1"/>
        <charset val="186"/>
      </rPr>
      <t>euro.</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</si>
  <si>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</si>
  <si>
    <r>
      <t xml:space="preserve">Nemateriālo ieguldījumu nolietojums 1,54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30,80 </t>
    </r>
    <r>
      <rPr>
        <b/>
        <i/>
        <sz val="12"/>
        <color rgb="FF000000"/>
        <rFont val="Times New Roman"/>
        <family val="1"/>
        <charset val="186"/>
      </rPr>
      <t>euro</t>
    </r>
    <r>
      <rPr>
        <i/>
        <sz val="12"/>
        <color rgb="FF000000"/>
        <rFont val="Times New Roman"/>
        <family val="1"/>
        <charset val="186"/>
      </rPr>
      <t>.</t>
    </r>
  </si>
  <si>
    <r>
      <t xml:space="preserve">Transportlīdzekļu noma 7,66 </t>
    </r>
    <r>
      <rPr>
        <i/>
        <sz val="12"/>
        <color rgb="FF000000"/>
        <rFont val="Times New Roman"/>
        <family val="1"/>
        <charset val="186"/>
      </rPr>
      <t>euro</t>
    </r>
    <r>
      <rPr>
        <sz val="12"/>
        <color rgb="FF000000"/>
        <rFont val="Times New Roman"/>
        <family val="1"/>
        <charset val="186"/>
      </rPr>
      <t xml:space="preserve"> * 90 vienības =</t>
    </r>
    <r>
      <rPr>
        <b/>
        <sz val="12"/>
        <color rgb="FF000000"/>
        <rFont val="Times New Roman"/>
        <family val="1"/>
        <charset val="186"/>
      </rPr>
      <t xml:space="preserve">689,40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</si>
  <si>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107,24 </t>
    </r>
    <r>
      <rPr>
        <b/>
        <i/>
        <sz val="12"/>
        <color rgb="FF000000"/>
        <rFont val="Times New Roman"/>
        <family val="1"/>
        <charset val="186"/>
      </rPr>
      <t>euro.</t>
    </r>
  </si>
  <si>
    <r>
      <t xml:space="preserve">GSM automonitoringa ierīces noma 0,0002 </t>
    </r>
    <r>
      <rPr>
        <i/>
        <sz val="12"/>
        <color rgb="FF000000"/>
        <rFont val="Times New Roman"/>
        <family val="1"/>
        <charset val="186"/>
      </rPr>
      <t>euro</t>
    </r>
    <r>
      <rPr>
        <sz val="12"/>
        <color rgb="FF000000"/>
        <rFont val="Times New Roman"/>
        <family val="1"/>
        <charset val="186"/>
      </rPr>
      <t xml:space="preserve"> * 2000 vienības = </t>
    </r>
    <r>
      <rPr>
        <b/>
        <sz val="12"/>
        <color rgb="FF000000"/>
        <rFont val="Times New Roman"/>
        <family val="1"/>
        <charset val="186"/>
      </rPr>
      <t xml:space="preserve">0,40 </t>
    </r>
    <r>
      <rPr>
        <b/>
        <i/>
        <sz val="12"/>
        <color rgb="FF000000"/>
        <rFont val="Times New Roman"/>
        <family val="1"/>
        <charset val="186"/>
      </rPr>
      <t>euro</t>
    </r>
    <r>
      <rPr>
        <i/>
        <sz val="12"/>
        <color rgb="FF000000"/>
        <rFont val="Times New Roman"/>
        <family val="1"/>
        <charset val="186"/>
      </rPr>
      <t>.</t>
    </r>
  </si>
  <si>
    <r>
      <t xml:space="preserve">Pārējo pamatlīdzekļu nolietojums (drukas iekārtas, datortehnikas, sakaru un cita biroja tehnikas nolietojums) 0,04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0,20 </t>
    </r>
    <r>
      <rPr>
        <b/>
        <i/>
        <sz val="12"/>
        <color rgb="FF000000"/>
        <rFont val="Times New Roman"/>
        <family val="1"/>
        <charset val="186"/>
      </rPr>
      <t>euro.</t>
    </r>
  </si>
  <si>
    <r>
      <t xml:space="preserve">Biroja preces: 0,02 </t>
    </r>
    <r>
      <rPr>
        <i/>
        <sz val="12"/>
        <color rgb="FF000000"/>
        <rFont val="Times New Roman"/>
        <family val="1"/>
        <charset val="186"/>
      </rPr>
      <t>euro</t>
    </r>
    <r>
      <rPr>
        <sz val="12"/>
        <color rgb="FF000000"/>
        <rFont val="Times New Roman"/>
        <family val="1"/>
        <charset val="186"/>
      </rPr>
      <t xml:space="preserve"> * 1130 vienības</t>
    </r>
    <r>
      <rPr>
        <b/>
        <sz val="12"/>
        <color rgb="FF000000"/>
        <rFont val="Times New Roman"/>
        <family val="1"/>
        <charset val="186"/>
      </rPr>
      <t xml:space="preserve"> = 22,60 </t>
    </r>
    <r>
      <rPr>
        <b/>
        <i/>
        <sz val="12"/>
        <color rgb="FF000000"/>
        <rFont val="Times New Roman"/>
        <family val="1"/>
        <charset val="186"/>
      </rPr>
      <t>euro.</t>
    </r>
  </si>
  <si>
    <r>
      <t xml:space="preserve">Pārējo pamatlīdzekļu nolietojums (drukas iekārtas, datortehnikas, sakaru un cita biroja tehnikas nolietojums) </t>
    </r>
    <r>
      <rPr>
        <b/>
        <sz val="12"/>
        <color rgb="FF000000"/>
        <rFont val="Times New Roman"/>
        <family val="1"/>
        <charset val="186"/>
      </rPr>
      <t xml:space="preserve">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1130 vienības = </t>
    </r>
    <r>
      <rPr>
        <b/>
        <sz val="12"/>
        <color rgb="FF000000"/>
        <rFont val="Times New Roman"/>
        <family val="1"/>
        <charset val="186"/>
      </rPr>
      <t xml:space="preserve">11,30 </t>
    </r>
    <r>
      <rPr>
        <b/>
        <i/>
        <sz val="12"/>
        <color rgb="FF000000"/>
        <rFont val="Times New Roman"/>
        <family val="1"/>
        <charset val="186"/>
      </rPr>
      <t>euro.</t>
    </r>
  </si>
  <si>
    <r>
      <t xml:space="preserve">Biroja preces: papīrs 0,06 </t>
    </r>
    <r>
      <rPr>
        <i/>
        <sz val="12"/>
        <color rgb="FF000000"/>
        <rFont val="Times New Roman"/>
        <family val="1"/>
        <charset val="186"/>
      </rPr>
      <t>euro</t>
    </r>
    <r>
      <rPr>
        <sz val="12"/>
        <color rgb="FF000000"/>
        <rFont val="Times New Roman"/>
        <family val="1"/>
        <charset val="186"/>
      </rPr>
      <t xml:space="preserve"> * 5 vienības</t>
    </r>
    <r>
      <rPr>
        <b/>
        <sz val="12"/>
        <color rgb="FF000000"/>
        <rFont val="Times New Roman"/>
        <family val="1"/>
        <charset val="186"/>
      </rPr>
      <t xml:space="preserve"> = 0,30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</si>
  <si>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0,10 </t>
    </r>
    <r>
      <rPr>
        <b/>
        <i/>
        <sz val="12"/>
        <color rgb="FF000000"/>
        <rFont val="Times New Roman"/>
        <family val="1"/>
        <charset val="186"/>
      </rPr>
      <t>euro.</t>
    </r>
  </si>
  <si>
    <r>
      <t xml:space="preserve">Iestādes administratīvie izdevumi un ar iestādes darbības nodrošināšanu saistītie izdevumi 0,03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0,15 </t>
    </r>
    <r>
      <rPr>
        <b/>
        <i/>
        <sz val="12"/>
        <color rgb="FF000000"/>
        <rFont val="Times New Roman"/>
        <family val="1"/>
        <charset val="186"/>
      </rPr>
      <t>euro.</t>
    </r>
  </si>
  <si>
    <r>
      <t xml:space="preserve">Biroja preces 0,03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0,15 </t>
    </r>
    <r>
      <rPr>
        <b/>
        <i/>
        <sz val="12"/>
        <color rgb="FF000000"/>
        <rFont val="Times New Roman"/>
        <family val="1"/>
        <charset val="186"/>
      </rPr>
      <t>euro.</t>
    </r>
    <r>
      <rPr>
        <b/>
        <sz val="12"/>
        <color rgb="FF000000"/>
        <rFont val="Times New Roman"/>
        <family val="1"/>
        <charset val="186"/>
      </rPr>
      <t xml:space="preserve"> </t>
    </r>
  </si>
  <si>
    <r>
      <t xml:space="preserve">Inventārs 0,02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0,10 </t>
    </r>
    <r>
      <rPr>
        <b/>
        <i/>
        <sz val="12"/>
        <color rgb="FF000000"/>
        <rFont val="Times New Roman"/>
        <family val="1"/>
        <charset val="186"/>
      </rPr>
      <t>euro.</t>
    </r>
    <r>
      <rPr>
        <b/>
        <sz val="12"/>
        <color rgb="FF000000"/>
        <rFont val="Times New Roman"/>
        <family val="1"/>
        <charset val="186"/>
      </rPr>
      <t xml:space="preserve"> </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</si>
  <si>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0,14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</si>
  <si>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1,40 </t>
    </r>
    <r>
      <rPr>
        <b/>
        <i/>
        <sz val="12"/>
        <color rgb="FF000000"/>
        <rFont val="Times New Roman"/>
        <family val="1"/>
        <charset val="186"/>
      </rPr>
      <t>euro</t>
    </r>
    <r>
      <rPr>
        <i/>
        <sz val="12"/>
        <color rgb="FF000000"/>
        <rFont val="Times New Roman"/>
        <family val="1"/>
        <charset val="186"/>
      </rPr>
      <t>.</t>
    </r>
  </si>
  <si>
    <r>
      <t xml:space="preserve">Transportlīdzekļu noma 4,74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23,70 </t>
    </r>
    <r>
      <rPr>
        <b/>
        <i/>
        <sz val="12"/>
        <color rgb="FF000000"/>
        <rFont val="Times New Roman"/>
        <family val="1"/>
        <charset val="186"/>
      </rPr>
      <t>euro.</t>
    </r>
  </si>
  <si>
    <r>
      <t xml:space="preserve">Transportlīdzekļu ekspluatācijas nodoklis 0,06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0,30 </t>
    </r>
    <r>
      <rPr>
        <b/>
        <i/>
        <sz val="12"/>
        <color rgb="FF000000"/>
        <rFont val="Times New Roman"/>
        <family val="1"/>
        <charset val="186"/>
      </rPr>
      <t>euro</t>
    </r>
    <r>
      <rPr>
        <i/>
        <sz val="12"/>
        <color rgb="FF000000"/>
        <rFont val="Times New Roman"/>
        <family val="1"/>
        <charset val="186"/>
      </rPr>
      <t>.</t>
    </r>
  </si>
  <si>
    <t>Dokumentu kopēšana (par 1 lapu)</t>
  </si>
  <si>
    <r>
      <rPr>
        <sz val="11"/>
        <color indexed="8"/>
        <rFont val="Times New Roman"/>
        <family val="1"/>
        <charset val="186"/>
      </rPr>
      <t>Seminārs par Veselības inspekcijas kompetencē esošajiem jautājumiem (pēc klienta pieprasījuma)</t>
    </r>
  </si>
  <si>
    <r>
      <rPr>
        <sz val="11"/>
        <color indexed="8"/>
        <rFont val="Times New Roman"/>
        <family val="1"/>
        <charset val="186"/>
      </rPr>
      <t>Produkta higiēnas novērtējums un dokumenta noformēšana (pakalpojums nav noteikts normatīvajos aktos un tiek sniegts pēc personas brīvprātīga pieprasījuma)</t>
    </r>
  </si>
  <si>
    <r>
      <rPr>
        <sz val="11"/>
        <color indexed="8"/>
        <rFont val="Times New Roman"/>
        <family val="1"/>
        <charset val="186"/>
      </rPr>
      <t xml:space="preserve">Statistiskās informācijas </t>
    </r>
    <r>
      <rPr>
        <sz val="11"/>
        <rFont val="Times New Roman"/>
        <family val="1"/>
        <charset val="186"/>
      </rPr>
      <t>datu apstrāde un</t>
    </r>
    <r>
      <rPr>
        <sz val="11"/>
        <color indexed="10"/>
        <rFont val="Times New Roman"/>
        <family val="1"/>
        <charset val="186"/>
      </rPr>
      <t xml:space="preserve"> </t>
    </r>
    <r>
      <rPr>
        <sz val="11"/>
        <color indexed="8"/>
        <rFont val="Times New Roman"/>
        <family val="1"/>
        <charset val="186"/>
      </rPr>
      <t>sagatavošana (valsts un pašvaldību institūcijām pakalpojums bez maksas)</t>
    </r>
  </si>
  <si>
    <r>
      <t xml:space="preserve">Transportlīdzekļu ekspluatācijas nodoklis 0,002 </t>
    </r>
    <r>
      <rPr>
        <i/>
        <sz val="12"/>
        <color rgb="FF000000"/>
        <rFont val="Times New Roman"/>
        <family val="1"/>
        <charset val="186"/>
      </rPr>
      <t>euro</t>
    </r>
    <r>
      <rPr>
        <sz val="12"/>
        <color rgb="FF000000"/>
        <rFont val="Times New Roman"/>
        <family val="1"/>
        <charset val="186"/>
      </rPr>
      <t xml:space="preserve"> * 2000 vienības = </t>
    </r>
    <r>
      <rPr>
        <b/>
        <sz val="12"/>
        <color rgb="FF000000"/>
        <rFont val="Times New Roman"/>
        <family val="1"/>
        <charset val="186"/>
      </rPr>
      <t xml:space="preserve">4,00 </t>
    </r>
    <r>
      <rPr>
        <b/>
        <i/>
        <sz val="12"/>
        <color rgb="FF000000"/>
        <rFont val="Times New Roman"/>
        <family val="1"/>
        <charset val="186"/>
      </rPr>
      <t>euro</t>
    </r>
    <r>
      <rPr>
        <i/>
        <sz val="12"/>
        <color rgb="FF000000"/>
        <rFont val="Times New Roman"/>
        <family val="1"/>
        <charset val="186"/>
      </rPr>
      <t>.</t>
    </r>
  </si>
  <si>
    <r>
      <t xml:space="preserve">Degvielas patēriņš 4,91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270,05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</si>
  <si>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142,39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</si>
  <si>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432,08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</si>
  <si>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29,46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</si>
  <si>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24,55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</si>
  <si>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9,82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</si>
  <si>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34,37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</si>
  <si>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147,30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</si>
  <si>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4,91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</si>
  <si>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535,19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</si>
  <si>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559,74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</si>
  <si>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441,90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</si>
  <si>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68,74 </t>
    </r>
    <r>
      <rPr>
        <b/>
        <i/>
        <sz val="12"/>
        <color rgb="FF000000"/>
        <rFont val="Times New Roman"/>
        <family val="1"/>
        <charset val="186"/>
      </rPr>
      <t>euro.</t>
    </r>
  </si>
  <si>
    <r>
      <t xml:space="preserve">Degvielas patēriņš 0,098 </t>
    </r>
    <r>
      <rPr>
        <i/>
        <sz val="12"/>
        <color rgb="FF000000"/>
        <rFont val="Times New Roman"/>
        <family val="1"/>
        <charset val="186"/>
      </rPr>
      <t>euro</t>
    </r>
    <r>
      <rPr>
        <sz val="12"/>
        <color rgb="FF000000"/>
        <rFont val="Times New Roman"/>
        <family val="1"/>
        <charset val="186"/>
      </rPr>
      <t xml:space="preserve"> * 2000 vienības = </t>
    </r>
    <r>
      <rPr>
        <b/>
        <sz val="12"/>
        <color rgb="FF000000"/>
        <rFont val="Times New Roman"/>
        <family val="1"/>
        <charset val="186"/>
      </rPr>
      <t xml:space="preserve">196,00 </t>
    </r>
    <r>
      <rPr>
        <b/>
        <i/>
        <sz val="12"/>
        <color rgb="FF000000"/>
        <rFont val="Times New Roman"/>
        <family val="1"/>
        <charset val="186"/>
      </rPr>
      <t>euro.</t>
    </r>
  </si>
  <si>
    <r>
      <t xml:space="preserve">Degvielas patēriņš 3,03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15,15 </t>
    </r>
    <r>
      <rPr>
        <b/>
        <i/>
        <sz val="12"/>
        <color rgb="FF000000"/>
        <rFont val="Times New Roman"/>
        <family val="1"/>
        <charset val="186"/>
      </rPr>
      <t>euro.</t>
    </r>
  </si>
  <si>
    <r>
      <t xml:space="preserve">Nekustamā īpašuma uzturēšana (telpu uzkopšana, apsardze, apsaimniekošana) 1,94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143,56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</si>
  <si>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0,08 </t>
    </r>
    <r>
      <rPr>
        <b/>
        <i/>
        <sz val="12"/>
        <color rgb="FF000000"/>
        <rFont val="Times New Roman"/>
        <family val="1"/>
        <charset val="186"/>
      </rPr>
      <t>euro.</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</si>
  <si>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2 vienības = 0,08</t>
    </r>
    <r>
      <rPr>
        <b/>
        <sz val="12"/>
        <color rgb="FF000000"/>
        <rFont val="Times New Roman"/>
        <family val="1"/>
        <charset val="186"/>
      </rPr>
      <t xml:space="preserve"> </t>
    </r>
    <r>
      <rPr>
        <b/>
        <i/>
        <sz val="12"/>
        <color rgb="FF000000"/>
        <rFont val="Times New Roman"/>
        <family val="1"/>
        <charset val="186"/>
      </rPr>
      <t>euro.</t>
    </r>
  </si>
  <si>
    <r>
      <t xml:space="preserve">Transportlīdzekļu noma 0,15 </t>
    </r>
    <r>
      <rPr>
        <i/>
        <sz val="12"/>
        <color rgb="FF000000"/>
        <rFont val="Times New Roman"/>
        <family val="1"/>
        <charset val="186"/>
      </rPr>
      <t>euro</t>
    </r>
    <r>
      <rPr>
        <sz val="12"/>
        <color rgb="FF000000"/>
        <rFont val="Times New Roman"/>
        <family val="1"/>
        <charset val="186"/>
      </rPr>
      <t xml:space="preserve"> * 2000 vienības = </t>
    </r>
    <r>
      <rPr>
        <b/>
        <sz val="12"/>
        <color rgb="FF000000"/>
        <rFont val="Times New Roman"/>
        <family val="1"/>
        <charset val="186"/>
      </rPr>
      <t xml:space="preserve">300,00 </t>
    </r>
    <r>
      <rPr>
        <b/>
        <i/>
        <sz val="12"/>
        <color rgb="FF000000"/>
        <rFont val="Times New Roman"/>
        <family val="1"/>
        <charset val="186"/>
      </rPr>
      <t>euro.</t>
    </r>
  </si>
  <si>
    <r>
      <t xml:space="preserve">Biroja preces: veidlapa 0,24 </t>
    </r>
    <r>
      <rPr>
        <i/>
        <sz val="12"/>
        <color rgb="FF000000"/>
        <rFont val="Times New Roman"/>
        <family val="1"/>
        <charset val="186"/>
      </rPr>
      <t>euro</t>
    </r>
    <r>
      <rPr>
        <sz val="12"/>
        <color rgb="FF000000"/>
        <rFont val="Times New Roman"/>
        <family val="1"/>
        <charset val="186"/>
      </rPr>
      <t xml:space="preserve"> * 93 vienības</t>
    </r>
    <r>
      <rPr>
        <b/>
        <sz val="12"/>
        <color rgb="FF000000"/>
        <rFont val="Times New Roman"/>
        <family val="1"/>
        <charset val="186"/>
      </rPr>
      <t xml:space="preserve"> = 22,32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</si>
  <si>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0,14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13,02 </t>
    </r>
    <r>
      <rPr>
        <b/>
        <i/>
        <sz val="12"/>
        <color rgb="FF000000"/>
        <rFont val="Times New Roman"/>
        <family val="1"/>
        <charset val="186"/>
      </rPr>
      <t>euro.</t>
    </r>
  </si>
  <si>
    <t>Projekta higiēnas prasību ievērošanas novērtēšana</t>
  </si>
  <si>
    <r>
      <t xml:space="preserve">Biroja preces: 0,06 </t>
    </r>
    <r>
      <rPr>
        <i/>
        <sz val="12"/>
        <color rgb="FF000000"/>
        <rFont val="Times New Roman"/>
        <family val="1"/>
        <charset val="186"/>
      </rPr>
      <t>euro</t>
    </r>
    <r>
      <rPr>
        <sz val="12"/>
        <color rgb="FF000000"/>
        <rFont val="Times New Roman"/>
        <family val="1"/>
        <charset val="186"/>
      </rPr>
      <t xml:space="preserve"> * 70 vienības</t>
    </r>
    <r>
      <rPr>
        <b/>
        <sz val="12"/>
        <color rgb="FF000000"/>
        <rFont val="Times New Roman"/>
        <family val="1"/>
        <charset val="186"/>
      </rPr>
      <t xml:space="preserve"> = 4,20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</si>
  <si>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1,40 </t>
    </r>
    <r>
      <rPr>
        <b/>
        <i/>
        <sz val="12"/>
        <color rgb="FF000000"/>
        <rFont val="Times New Roman"/>
        <family val="1"/>
        <charset val="186"/>
      </rPr>
      <t>euro.</t>
    </r>
  </si>
  <si>
    <r>
      <t xml:space="preserve">Pārējo sakaru pakalpojumu izdevumi: 0,18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12,60 </t>
    </r>
    <r>
      <rPr>
        <b/>
        <i/>
        <sz val="12"/>
        <color rgb="FF000000"/>
        <rFont val="Times New Roman"/>
        <family val="1"/>
        <charset val="186"/>
      </rPr>
      <t>euro.</t>
    </r>
  </si>
  <si>
    <r>
      <t xml:space="preserve">Iekārtas, inventāra un aparatūras  remonts, tehniskā apkalpošana 0,03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2,10 </t>
    </r>
    <r>
      <rPr>
        <b/>
        <i/>
        <sz val="12"/>
        <color rgb="FF000000"/>
        <rFont val="Times New Roman"/>
        <family val="1"/>
        <charset val="186"/>
      </rPr>
      <t>euro.</t>
    </r>
  </si>
  <si>
    <r>
      <t>Biroja preces</t>
    </r>
    <r>
      <rPr>
        <b/>
        <sz val="12"/>
        <color rgb="FF000000"/>
        <rFont val="Times New Roman"/>
        <family val="1"/>
        <charset val="186"/>
      </rPr>
      <t xml:space="preserve"> </t>
    </r>
    <r>
      <rPr>
        <sz val="12"/>
        <color rgb="FF000000"/>
        <rFont val="Times New Roman"/>
        <family val="1"/>
        <charset val="186"/>
      </rPr>
      <t xml:space="preserve">0,11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7,70 </t>
    </r>
    <r>
      <rPr>
        <b/>
        <i/>
        <sz val="12"/>
        <color rgb="FF000000"/>
        <rFont val="Times New Roman"/>
        <family val="1"/>
        <charset val="186"/>
      </rPr>
      <t>euro.</t>
    </r>
    <r>
      <rPr>
        <b/>
        <sz val="12"/>
        <color rgb="FF000000"/>
        <rFont val="Times New Roman"/>
        <family val="1"/>
        <charset val="186"/>
      </rPr>
      <t xml:space="preserve"> </t>
    </r>
  </si>
  <si>
    <r>
      <t xml:space="preserve">Inventārs 10 218 </t>
    </r>
    <r>
      <rPr>
        <i/>
        <sz val="12"/>
        <color rgb="FF000000"/>
        <rFont val="Times New Roman"/>
        <family val="1"/>
        <charset val="186"/>
      </rPr>
      <t>euro</t>
    </r>
    <r>
      <rPr>
        <sz val="12"/>
        <color rgb="FF000000"/>
        <rFont val="Times New Roman"/>
        <family val="1"/>
        <charset val="186"/>
      </rPr>
      <t xml:space="preserve"> gadā /12/168/220 * 4h= 0,09 </t>
    </r>
    <r>
      <rPr>
        <i/>
        <sz val="12"/>
        <color rgb="FF000000"/>
        <rFont val="Times New Roman"/>
        <family val="1"/>
        <charset val="186"/>
      </rPr>
      <t>euro.</t>
    </r>
    <r>
      <rPr>
        <b/>
        <sz val="12"/>
        <color rgb="FF000000"/>
        <rFont val="Times New Roman"/>
        <family val="1"/>
        <charset val="186"/>
      </rPr>
      <t xml:space="preserve"> </t>
    </r>
    <r>
      <rPr>
        <sz val="12"/>
        <color rgb="FF000000"/>
        <rFont val="Times New Roman"/>
        <family val="1"/>
        <charset val="186"/>
      </rPr>
      <t xml:space="preserve">0,09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6,30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</si>
  <si>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0,03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2,10 </t>
    </r>
    <r>
      <rPr>
        <b/>
        <i/>
        <sz val="12"/>
        <color rgb="FF000000"/>
        <rFont val="Times New Roman"/>
        <family val="1"/>
        <charset val="186"/>
      </rPr>
      <t>euro.</t>
    </r>
  </si>
  <si>
    <r>
      <t xml:space="preserve">Pārējo pamatlīdzekļu nolietojums (drukas iekārtas, datortehnikas, sakaru un cita biroja tehnikas nolietojums) </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0,60 </t>
    </r>
    <r>
      <rPr>
        <b/>
        <i/>
        <sz val="12"/>
        <color rgb="FF000000"/>
        <rFont val="Times New Roman"/>
        <family val="1"/>
        <charset val="186"/>
      </rPr>
      <t>euro</t>
    </r>
    <r>
      <rPr>
        <b/>
        <sz val="12"/>
        <color rgb="FF000000"/>
        <rFont val="Times New Roman"/>
        <family val="1"/>
        <charset val="186"/>
      </rPr>
      <t>.</t>
    </r>
  </si>
  <si>
    <r>
      <t xml:space="preserve">Biroja preces:  0,06 </t>
    </r>
    <r>
      <rPr>
        <i/>
        <sz val="12"/>
        <color rgb="FF000000"/>
        <rFont val="Times New Roman"/>
        <family val="1"/>
        <charset val="186"/>
      </rPr>
      <t>euro</t>
    </r>
    <r>
      <rPr>
        <sz val="12"/>
        <color rgb="FF000000"/>
        <rFont val="Times New Roman"/>
        <family val="1"/>
        <charset val="186"/>
      </rPr>
      <t xml:space="preserve"> * 30 vienības</t>
    </r>
    <r>
      <rPr>
        <b/>
        <sz val="12"/>
        <color rgb="FF000000"/>
        <rFont val="Times New Roman"/>
        <family val="1"/>
        <charset val="186"/>
      </rPr>
      <t xml:space="preserve"> = 1,80 </t>
    </r>
    <r>
      <rPr>
        <b/>
        <i/>
        <sz val="12"/>
        <color rgb="FF000000"/>
        <rFont val="Times New Roman"/>
        <family val="1"/>
        <charset val="186"/>
      </rPr>
      <t>euro</t>
    </r>
    <r>
      <rPr>
        <b/>
        <sz val="12"/>
        <color rgb="FF000000"/>
        <rFont val="Times New Roman"/>
        <family val="1"/>
        <charset val="186"/>
      </rPr>
      <t>.</t>
    </r>
  </si>
  <si>
    <r>
      <t xml:space="preserve">Pārējo sakaru pakalpojumu izdevumi:  0,16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4,80 euro.</t>
    </r>
  </si>
  <si>
    <r>
      <t xml:space="preserve">Iekārtas, inventāra un aparatūras  remonts, tehniskā apkalpošana 0,03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0,90 euro.</t>
    </r>
  </si>
  <si>
    <r>
      <t xml:space="preserve">Biroja preces 0,10 </t>
    </r>
    <r>
      <rPr>
        <i/>
        <sz val="12"/>
        <color rgb="FF000000"/>
        <rFont val="Times New Roman"/>
        <family val="1"/>
        <charset val="186"/>
      </rPr>
      <t>euro</t>
    </r>
    <r>
      <rPr>
        <sz val="12"/>
        <color rgb="FF000000"/>
        <rFont val="Times New Roman"/>
        <family val="1"/>
        <charset val="186"/>
      </rPr>
      <t xml:space="preserve"> *30 vienības </t>
    </r>
    <r>
      <rPr>
        <b/>
        <sz val="12"/>
        <color rgb="FF000000"/>
        <rFont val="Times New Roman"/>
        <family val="1"/>
        <charset val="186"/>
      </rPr>
      <t xml:space="preserve">= 3,00 </t>
    </r>
    <r>
      <rPr>
        <b/>
        <i/>
        <sz val="12"/>
        <color rgb="FF000000"/>
        <rFont val="Times New Roman"/>
        <family val="1"/>
        <charset val="186"/>
      </rPr>
      <t>euro</t>
    </r>
    <r>
      <rPr>
        <b/>
        <sz val="12"/>
        <color rgb="FF000000"/>
        <rFont val="Times New Roman"/>
        <family val="1"/>
        <charset val="186"/>
      </rPr>
      <t xml:space="preserve">. </t>
    </r>
  </si>
  <si>
    <r>
      <t xml:space="preserve">Inventārs 0,08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2,40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</si>
  <si>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0,03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0,90 euro.</t>
    </r>
  </si>
  <si>
    <r>
      <t xml:space="preserve">Pārējo sakaru pakalpojumu izdevumi:  0,18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5,40 </t>
    </r>
    <r>
      <rPr>
        <b/>
        <i/>
        <sz val="12"/>
        <color rgb="FF000000"/>
        <rFont val="Times New Roman"/>
        <family val="1"/>
        <charset val="186"/>
      </rPr>
      <t>euro.</t>
    </r>
  </si>
  <si>
    <r>
      <t xml:space="preserve">Iekārtas, inventāra un aparatūras  remonts, tehniskā apkalpošana 0,03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0,90 </t>
    </r>
    <r>
      <rPr>
        <b/>
        <i/>
        <sz val="12"/>
        <color rgb="FF000000"/>
        <rFont val="Times New Roman"/>
        <family val="1"/>
        <charset val="186"/>
      </rPr>
      <t>euro.</t>
    </r>
  </si>
  <si>
    <r>
      <t xml:space="preserve">Biroja preces 0,11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3,30 </t>
    </r>
    <r>
      <rPr>
        <b/>
        <i/>
        <sz val="12"/>
        <color rgb="FF000000"/>
        <rFont val="Times New Roman"/>
        <family val="1"/>
        <charset val="186"/>
      </rPr>
      <t>euro.</t>
    </r>
    <r>
      <rPr>
        <b/>
        <sz val="12"/>
        <color rgb="FF000000"/>
        <rFont val="Times New Roman"/>
        <family val="1"/>
        <charset val="186"/>
      </rPr>
      <t xml:space="preserve"> </t>
    </r>
  </si>
  <si>
    <r>
      <t xml:space="preserve">Inventārs 0,09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2,70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</si>
  <si>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0,03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0,90 </t>
    </r>
    <r>
      <rPr>
        <b/>
        <i/>
        <sz val="12"/>
        <color rgb="FF000000"/>
        <rFont val="Times New Roman"/>
        <family val="1"/>
        <charset val="186"/>
      </rPr>
      <t>euro.</t>
    </r>
  </si>
  <si>
    <r>
      <t xml:space="preserve">Pārējo sakaru pakalpojumu izdevumi: 0,71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49,70 </t>
    </r>
    <r>
      <rPr>
        <b/>
        <i/>
        <sz val="12"/>
        <color rgb="FF000000"/>
        <rFont val="Times New Roman"/>
        <family val="1"/>
        <charset val="186"/>
      </rPr>
      <t>euro.</t>
    </r>
  </si>
  <si>
    <r>
      <t xml:space="preserve">Iekārtas, inventāra un aparatūras  remonts, tehniskā apkalpošana 0,13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9,10 </t>
    </r>
    <r>
      <rPr>
        <b/>
        <i/>
        <sz val="12"/>
        <color rgb="FF000000"/>
        <rFont val="Times New Roman"/>
        <family val="1"/>
        <charset val="186"/>
      </rPr>
      <t>euro.</t>
    </r>
  </si>
  <si>
    <r>
      <t xml:space="preserve">Biroja preces 0,45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31,50 </t>
    </r>
    <r>
      <rPr>
        <b/>
        <i/>
        <sz val="12"/>
        <color rgb="FF000000"/>
        <rFont val="Times New Roman"/>
        <family val="1"/>
        <charset val="186"/>
      </rPr>
      <t>euro.</t>
    </r>
    <r>
      <rPr>
        <b/>
        <sz val="12"/>
        <color rgb="FF000000"/>
        <rFont val="Times New Roman"/>
        <family val="1"/>
        <charset val="186"/>
      </rPr>
      <t xml:space="preserve"> </t>
    </r>
  </si>
  <si>
    <r>
      <t xml:space="preserve">Inventārs 0,36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25,20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</si>
  <si>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0,13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9,10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</si>
  <si>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200 vienības</t>
    </r>
    <r>
      <rPr>
        <b/>
        <sz val="12"/>
        <color rgb="FF000000"/>
        <rFont val="Times New Roman"/>
        <family val="1"/>
        <charset val="186"/>
      </rPr>
      <t xml:space="preserve"> = 12,00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</si>
  <si>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4,00 </t>
    </r>
    <r>
      <rPr>
        <b/>
        <i/>
        <sz val="12"/>
        <color rgb="FF000000"/>
        <rFont val="Times New Roman"/>
        <family val="1"/>
        <charset val="186"/>
      </rPr>
      <t>euro.</t>
    </r>
  </si>
  <si>
    <r>
      <t xml:space="preserve">Pārējo sakaru pakalpojumu izdevumi: 0,24 </t>
    </r>
    <r>
      <rPr>
        <i/>
        <sz val="12"/>
        <color rgb="FF000000"/>
        <rFont val="Times New Roman"/>
        <family val="1"/>
        <charset val="186"/>
      </rPr>
      <t>euro</t>
    </r>
    <r>
      <rPr>
        <sz val="12"/>
        <color rgb="FF000000"/>
        <rFont val="Times New Roman"/>
        <family val="1"/>
        <charset val="186"/>
      </rPr>
      <t xml:space="preserve"> * 200 vienības =</t>
    </r>
    <r>
      <rPr>
        <b/>
        <sz val="12"/>
        <color rgb="FF000000"/>
        <rFont val="Times New Roman"/>
        <family val="1"/>
        <charset val="186"/>
      </rPr>
      <t xml:space="preserve"> 48,00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</si>
  <si>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8,00 </t>
    </r>
    <r>
      <rPr>
        <b/>
        <i/>
        <sz val="12"/>
        <color rgb="FF000000"/>
        <rFont val="Times New Roman"/>
        <family val="1"/>
        <charset val="186"/>
      </rPr>
      <t>euro.</t>
    </r>
  </si>
  <si>
    <r>
      <t xml:space="preserve">Biroja preces 0,15 </t>
    </r>
    <r>
      <rPr>
        <i/>
        <sz val="12"/>
        <color rgb="FF000000"/>
        <rFont val="Times New Roman"/>
        <family val="1"/>
        <charset val="186"/>
      </rPr>
      <t>euro</t>
    </r>
    <r>
      <rPr>
        <sz val="12"/>
        <color rgb="FF000000"/>
        <rFont val="Times New Roman"/>
        <family val="1"/>
        <charset val="186"/>
      </rPr>
      <t xml:space="preserve"> * 200 vienības </t>
    </r>
    <r>
      <rPr>
        <b/>
        <sz val="12"/>
        <color rgb="FF000000"/>
        <rFont val="Times New Roman"/>
        <family val="1"/>
        <charset val="186"/>
      </rPr>
      <t xml:space="preserve">= 30,00 </t>
    </r>
    <r>
      <rPr>
        <b/>
        <i/>
        <sz val="12"/>
        <color rgb="FF000000"/>
        <rFont val="Times New Roman"/>
        <family val="1"/>
        <charset val="186"/>
      </rPr>
      <t>euro.</t>
    </r>
    <r>
      <rPr>
        <b/>
        <sz val="12"/>
        <color rgb="FF000000"/>
        <rFont val="Times New Roman"/>
        <family val="1"/>
        <charset val="186"/>
      </rPr>
      <t xml:space="preserve"> </t>
    </r>
  </si>
  <si>
    <r>
      <t xml:space="preserve">Inventārs 0,12 </t>
    </r>
    <r>
      <rPr>
        <i/>
        <sz val="12"/>
        <color rgb="FF000000"/>
        <rFont val="Times New Roman"/>
        <family val="1"/>
        <charset val="186"/>
      </rPr>
      <t>euro</t>
    </r>
    <r>
      <rPr>
        <sz val="12"/>
        <color rgb="FF000000"/>
        <rFont val="Times New Roman"/>
        <family val="1"/>
        <charset val="186"/>
      </rPr>
      <t xml:space="preserve"> * 200 vienības </t>
    </r>
    <r>
      <rPr>
        <b/>
        <sz val="12"/>
        <color rgb="FF000000"/>
        <rFont val="Times New Roman"/>
        <family val="1"/>
        <charset val="186"/>
      </rPr>
      <t xml:space="preserve">= 24,00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</si>
  <si>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8,00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</si>
  <si>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150 vienības</t>
    </r>
    <r>
      <rPr>
        <b/>
        <sz val="12"/>
        <color rgb="FF000000"/>
        <rFont val="Times New Roman"/>
        <family val="1"/>
        <charset val="186"/>
      </rPr>
      <t xml:space="preserve"> = 9,00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</si>
  <si>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3,00 </t>
    </r>
    <r>
      <rPr>
        <b/>
        <i/>
        <sz val="12"/>
        <color rgb="FF000000"/>
        <rFont val="Times New Roman"/>
        <family val="1"/>
        <charset val="186"/>
      </rPr>
      <t>euro.</t>
    </r>
  </si>
  <si>
    <r>
      <t xml:space="preserve">Pārējo sakaru pakalpojumu izdevumi: 0,31 </t>
    </r>
    <r>
      <rPr>
        <i/>
        <sz val="12"/>
        <color rgb="FF000000"/>
        <rFont val="Times New Roman"/>
        <family val="1"/>
        <charset val="186"/>
      </rPr>
      <t>euro</t>
    </r>
    <r>
      <rPr>
        <sz val="12"/>
        <color rgb="FF000000"/>
        <rFont val="Times New Roman"/>
        <family val="1"/>
        <charset val="186"/>
      </rPr>
      <t xml:space="preserve"> * 150 vienības =</t>
    </r>
    <r>
      <rPr>
        <b/>
        <sz val="12"/>
        <color rgb="FF000000"/>
        <rFont val="Times New Roman"/>
        <family val="1"/>
        <charset val="186"/>
      </rPr>
      <t xml:space="preserve"> 46,50 </t>
    </r>
    <r>
      <rPr>
        <b/>
        <i/>
        <sz val="12"/>
        <color rgb="FF000000"/>
        <rFont val="Times New Roman"/>
        <family val="1"/>
        <charset val="186"/>
      </rPr>
      <t>euro.</t>
    </r>
  </si>
  <si>
    <r>
      <t xml:space="preserve">Iekārtas, inventāra un aparatūras  remonts, tehniskā apkalpošana 0,06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9,00 </t>
    </r>
    <r>
      <rPr>
        <b/>
        <i/>
        <sz val="12"/>
        <color rgb="FF000000"/>
        <rFont val="Times New Roman"/>
        <family val="1"/>
        <charset val="186"/>
      </rPr>
      <t>euro.</t>
    </r>
  </si>
  <si>
    <r>
      <t xml:space="preserve">Biroja preces 0,20 </t>
    </r>
    <r>
      <rPr>
        <i/>
        <sz val="12"/>
        <color rgb="FF000000"/>
        <rFont val="Times New Roman"/>
        <family val="1"/>
        <charset val="186"/>
      </rPr>
      <t>euro</t>
    </r>
    <r>
      <rPr>
        <sz val="12"/>
        <color rgb="FF000000"/>
        <rFont val="Times New Roman"/>
        <family val="1"/>
        <charset val="186"/>
      </rPr>
      <t xml:space="preserve"> * 150 vienības </t>
    </r>
    <r>
      <rPr>
        <b/>
        <sz val="12"/>
        <color rgb="FF000000"/>
        <rFont val="Times New Roman"/>
        <family val="1"/>
        <charset val="186"/>
      </rPr>
      <t xml:space="preserve">= 30,00 </t>
    </r>
    <r>
      <rPr>
        <b/>
        <i/>
        <sz val="12"/>
        <color rgb="FF000000"/>
        <rFont val="Times New Roman"/>
        <family val="1"/>
        <charset val="186"/>
      </rPr>
      <t>euro.</t>
    </r>
    <r>
      <rPr>
        <b/>
        <sz val="12"/>
        <color rgb="FF000000"/>
        <rFont val="Times New Roman"/>
        <family val="1"/>
        <charset val="186"/>
      </rPr>
      <t xml:space="preserve"> </t>
    </r>
  </si>
  <si>
    <r>
      <t xml:space="preserve">Inventārs 0,16 </t>
    </r>
    <r>
      <rPr>
        <i/>
        <sz val="12"/>
        <color rgb="FF000000"/>
        <rFont val="Times New Roman"/>
        <family val="1"/>
        <charset val="186"/>
      </rPr>
      <t>euro</t>
    </r>
    <r>
      <rPr>
        <sz val="12"/>
        <color rgb="FF000000"/>
        <rFont val="Times New Roman"/>
        <family val="1"/>
        <charset val="186"/>
      </rPr>
      <t xml:space="preserve"> * 150 vienības </t>
    </r>
    <r>
      <rPr>
        <b/>
        <sz val="12"/>
        <color rgb="FF000000"/>
        <rFont val="Times New Roman"/>
        <family val="1"/>
        <charset val="186"/>
      </rPr>
      <t xml:space="preserve">= 24,00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</si>
  <si>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7,50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</si>
  <si>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100 vienības</t>
    </r>
    <r>
      <rPr>
        <b/>
        <sz val="12"/>
        <color rgb="FF000000"/>
        <rFont val="Times New Roman"/>
        <family val="1"/>
        <charset val="186"/>
      </rPr>
      <t xml:space="preserve"> = 6,00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</si>
  <si>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2,00 </t>
    </r>
    <r>
      <rPr>
        <b/>
        <i/>
        <sz val="12"/>
        <color rgb="FF000000"/>
        <rFont val="Times New Roman"/>
        <family val="1"/>
        <charset val="186"/>
      </rPr>
      <t>euro.</t>
    </r>
  </si>
  <si>
    <r>
      <t xml:space="preserve">Pārējo sakaru pakalpojumu izdevumi: 0,62 </t>
    </r>
    <r>
      <rPr>
        <i/>
        <sz val="12"/>
        <color rgb="FF000000"/>
        <rFont val="Times New Roman"/>
        <family val="1"/>
        <charset val="186"/>
      </rPr>
      <t>euro</t>
    </r>
    <r>
      <rPr>
        <sz val="12"/>
        <color rgb="FF000000"/>
        <rFont val="Times New Roman"/>
        <family val="1"/>
        <charset val="186"/>
      </rPr>
      <t xml:space="preserve"> * 100 vienības =</t>
    </r>
    <r>
      <rPr>
        <b/>
        <sz val="12"/>
        <color rgb="FF000000"/>
        <rFont val="Times New Roman"/>
        <family val="1"/>
        <charset val="186"/>
      </rPr>
      <t xml:space="preserve"> 62,00 </t>
    </r>
    <r>
      <rPr>
        <b/>
        <i/>
        <sz val="12"/>
        <color rgb="FF000000"/>
        <rFont val="Times New Roman"/>
        <family val="1"/>
        <charset val="186"/>
      </rPr>
      <t>euro.</t>
    </r>
  </si>
  <si>
    <r>
      <t xml:space="preserve">Iekārtas, inventāra un aparatūras  remonts, tehniskā apkalpošana 0,11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11,00 </t>
    </r>
    <r>
      <rPr>
        <b/>
        <i/>
        <sz val="12"/>
        <color rgb="FF000000"/>
        <rFont val="Times New Roman"/>
        <family val="1"/>
        <charset val="186"/>
      </rPr>
      <t>euro.</t>
    </r>
  </si>
  <si>
    <r>
      <t xml:space="preserve">Biroja preces 0,39 </t>
    </r>
    <r>
      <rPr>
        <i/>
        <sz val="12"/>
        <color rgb="FF000000"/>
        <rFont val="Times New Roman"/>
        <family val="1"/>
        <charset val="186"/>
      </rPr>
      <t>euro</t>
    </r>
    <r>
      <rPr>
        <sz val="12"/>
        <color rgb="FF000000"/>
        <rFont val="Times New Roman"/>
        <family val="1"/>
        <charset val="186"/>
      </rPr>
      <t xml:space="preserve"> * 100 vienības </t>
    </r>
    <r>
      <rPr>
        <b/>
        <sz val="12"/>
        <color rgb="FF000000"/>
        <rFont val="Times New Roman"/>
        <family val="1"/>
        <charset val="186"/>
      </rPr>
      <t xml:space="preserve">= 39,00 </t>
    </r>
    <r>
      <rPr>
        <b/>
        <i/>
        <sz val="12"/>
        <color rgb="FF000000"/>
        <rFont val="Times New Roman"/>
        <family val="1"/>
        <charset val="186"/>
      </rPr>
      <t>euro.</t>
    </r>
    <r>
      <rPr>
        <b/>
        <sz val="12"/>
        <color rgb="FF000000"/>
        <rFont val="Times New Roman"/>
        <family val="1"/>
        <charset val="186"/>
      </rPr>
      <t xml:space="preserve"> </t>
    </r>
  </si>
  <si>
    <r>
      <t xml:space="preserve">Inventārs 0,31 </t>
    </r>
    <r>
      <rPr>
        <i/>
        <sz val="12"/>
        <color rgb="FF000000"/>
        <rFont val="Times New Roman"/>
        <family val="1"/>
        <charset val="186"/>
      </rPr>
      <t>euro</t>
    </r>
    <r>
      <rPr>
        <sz val="12"/>
        <color rgb="FF000000"/>
        <rFont val="Times New Roman"/>
        <family val="1"/>
        <charset val="186"/>
      </rPr>
      <t xml:space="preserve"> * 100 vienības </t>
    </r>
    <r>
      <rPr>
        <b/>
        <sz val="12"/>
        <color rgb="FF000000"/>
        <rFont val="Times New Roman"/>
        <family val="1"/>
        <charset val="186"/>
      </rPr>
      <t xml:space="preserve">= 31,00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</si>
  <si>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0,11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11,00 </t>
    </r>
    <r>
      <rPr>
        <b/>
        <i/>
        <sz val="12"/>
        <color rgb="FF000000"/>
        <rFont val="Times New Roman"/>
        <family val="1"/>
        <charset val="186"/>
      </rPr>
      <t>euro.</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</si>
  <si>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0,60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</si>
  <si>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60 vienības</t>
    </r>
    <r>
      <rPr>
        <b/>
        <sz val="12"/>
        <color rgb="FF000000"/>
        <rFont val="Times New Roman"/>
        <family val="1"/>
        <charset val="186"/>
      </rPr>
      <t xml:space="preserve"> = 3,60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</si>
  <si>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294,60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</si>
  <si>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1,20 </t>
    </r>
    <r>
      <rPr>
        <b/>
        <i/>
        <sz val="12"/>
        <color rgb="FF000000"/>
        <rFont val="Times New Roman"/>
        <family val="1"/>
        <charset val="186"/>
      </rPr>
      <t>euro.</t>
    </r>
  </si>
  <si>
    <r>
      <t xml:space="preserve">Pārējo sakaru pakalpojumu izdevumi: 0,29 </t>
    </r>
    <r>
      <rPr>
        <i/>
        <sz val="12"/>
        <color rgb="FF000000"/>
        <rFont val="Times New Roman"/>
        <family val="1"/>
        <charset val="186"/>
      </rPr>
      <t>euro</t>
    </r>
    <r>
      <rPr>
        <sz val="12"/>
        <color rgb="FF000000"/>
        <rFont val="Times New Roman"/>
        <family val="1"/>
        <charset val="186"/>
      </rPr>
      <t xml:space="preserve"> * 60 vienības =</t>
    </r>
    <r>
      <rPr>
        <b/>
        <sz val="12"/>
        <color rgb="FF000000"/>
        <rFont val="Times New Roman"/>
        <family val="1"/>
        <charset val="186"/>
      </rPr>
      <t xml:space="preserve"> 17,40 </t>
    </r>
    <r>
      <rPr>
        <b/>
        <i/>
        <sz val="12"/>
        <color rgb="FF000000"/>
        <rFont val="Times New Roman"/>
        <family val="1"/>
        <charset val="186"/>
      </rPr>
      <t>euro.</t>
    </r>
  </si>
  <si>
    <r>
      <t xml:space="preserve">Iekārtas, inventāra un aparatūras  remonts, tehniskā apkalpošana  0,05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3,00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</si>
  <si>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459,60 </t>
    </r>
    <r>
      <rPr>
        <b/>
        <i/>
        <sz val="12"/>
        <color rgb="FF000000"/>
        <rFont val="Times New Roman"/>
        <family val="1"/>
        <charset val="186"/>
      </rPr>
      <t>euro.</t>
    </r>
  </si>
  <si>
    <r>
      <t xml:space="preserve">Biroja preces 0,18 </t>
    </r>
    <r>
      <rPr>
        <i/>
        <sz val="12"/>
        <color rgb="FF000000"/>
        <rFont val="Times New Roman"/>
        <family val="1"/>
        <charset val="186"/>
      </rPr>
      <t>euro</t>
    </r>
    <r>
      <rPr>
        <sz val="12"/>
        <color rgb="FF000000"/>
        <rFont val="Times New Roman"/>
        <family val="1"/>
        <charset val="186"/>
      </rPr>
      <t xml:space="preserve"> * 60 vienības </t>
    </r>
    <r>
      <rPr>
        <b/>
        <sz val="12"/>
        <color rgb="FF000000"/>
        <rFont val="Times New Roman"/>
        <family val="1"/>
        <charset val="186"/>
      </rPr>
      <t xml:space="preserve">= 10,80 </t>
    </r>
    <r>
      <rPr>
        <b/>
        <i/>
        <sz val="12"/>
        <color rgb="FF000000"/>
        <rFont val="Times New Roman"/>
        <family val="1"/>
        <charset val="186"/>
      </rPr>
      <t>euro.</t>
    </r>
    <r>
      <rPr>
        <b/>
        <sz val="12"/>
        <color rgb="FF000000"/>
        <rFont val="Times New Roman"/>
        <family val="1"/>
        <charset val="186"/>
      </rPr>
      <t xml:space="preserve"> </t>
    </r>
  </si>
  <si>
    <r>
      <t xml:space="preserve">Inventārs 0,14 </t>
    </r>
    <r>
      <rPr>
        <i/>
        <sz val="12"/>
        <color rgb="FF000000"/>
        <rFont val="Times New Roman"/>
        <family val="1"/>
        <charset val="186"/>
      </rPr>
      <t>euro</t>
    </r>
    <r>
      <rPr>
        <sz val="12"/>
        <color rgb="FF000000"/>
        <rFont val="Times New Roman"/>
        <family val="1"/>
        <charset val="186"/>
      </rPr>
      <t xml:space="preserve"> * 60 vienības </t>
    </r>
    <r>
      <rPr>
        <b/>
        <sz val="12"/>
        <color rgb="FF000000"/>
        <rFont val="Times New Roman"/>
        <family val="1"/>
        <charset val="186"/>
      </rPr>
      <t xml:space="preserve">= 8,40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</si>
  <si>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3,00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</si>
  <si>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6,00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</si>
  <si>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0,20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</si>
  <si>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20 vienības</t>
    </r>
    <r>
      <rPr>
        <b/>
        <sz val="12"/>
        <color rgb="FF000000"/>
        <rFont val="Times New Roman"/>
        <family val="1"/>
        <charset val="186"/>
      </rPr>
      <t xml:space="preserve"> = 1,20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</si>
  <si>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98,20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</si>
  <si>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0,40 </t>
    </r>
    <r>
      <rPr>
        <b/>
        <i/>
        <sz val="12"/>
        <color rgb="FF000000"/>
        <rFont val="Times New Roman"/>
        <family val="1"/>
        <charset val="186"/>
      </rPr>
      <t>euro.</t>
    </r>
  </si>
  <si>
    <r>
      <t xml:space="preserve">Pārējo sakaru pakalpojumu izdevumi: 0,31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6,20 </t>
    </r>
    <r>
      <rPr>
        <b/>
        <i/>
        <sz val="12"/>
        <color rgb="FF000000"/>
        <rFont val="Times New Roman"/>
        <family val="1"/>
        <charset val="186"/>
      </rPr>
      <t>euro.</t>
    </r>
  </si>
  <si>
    <r>
      <t xml:space="preserve">Iekārtas, inventāra un aparatūras  remonts, tehniskā apkalpošana 0,06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1,20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</si>
  <si>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153,20 </t>
    </r>
    <r>
      <rPr>
        <b/>
        <i/>
        <sz val="12"/>
        <color rgb="FF000000"/>
        <rFont val="Times New Roman"/>
        <family val="1"/>
        <charset val="186"/>
      </rPr>
      <t>euro.</t>
    </r>
  </si>
  <si>
    <r>
      <t xml:space="preserve">Biroja preces 0,20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4,00 </t>
    </r>
    <r>
      <rPr>
        <b/>
        <i/>
        <sz val="12"/>
        <color rgb="FF000000"/>
        <rFont val="Times New Roman"/>
        <family val="1"/>
        <charset val="186"/>
      </rPr>
      <t>euro.</t>
    </r>
    <r>
      <rPr>
        <b/>
        <sz val="12"/>
        <color rgb="FF000000"/>
        <rFont val="Times New Roman"/>
        <family val="1"/>
        <charset val="186"/>
      </rPr>
      <t xml:space="preserve"> </t>
    </r>
  </si>
  <si>
    <r>
      <t xml:space="preserve">Inventārs 0,16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3,20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</si>
  <si>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1,00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</si>
  <si>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2,00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</si>
  <si>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0,30 </t>
    </r>
    <r>
      <rPr>
        <b/>
        <i/>
        <sz val="12"/>
        <color rgb="FF000000"/>
        <rFont val="Times New Roman"/>
        <family val="1"/>
        <charset val="186"/>
      </rPr>
      <t>euro.</t>
    </r>
  </si>
  <si>
    <r>
      <t xml:space="preserve">Pārējo sakaru pakalpojumu izdevumi: 0,24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7,20 </t>
    </r>
    <r>
      <rPr>
        <b/>
        <i/>
        <sz val="12"/>
        <color rgb="FF000000"/>
        <rFont val="Times New Roman"/>
        <family val="1"/>
        <charset val="186"/>
      </rPr>
      <t>euro.</t>
    </r>
  </si>
  <si>
    <r>
      <t xml:space="preserve">Inventārs 0,12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3,60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</si>
  <si>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1,20 </t>
    </r>
    <r>
      <rPr>
        <b/>
        <i/>
        <sz val="12"/>
        <color rgb="FF000000"/>
        <rFont val="Times New Roman"/>
        <family val="1"/>
        <charset val="186"/>
      </rPr>
      <t>euro.</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</si>
  <si>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0,70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</si>
  <si>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343,70 </t>
    </r>
    <r>
      <rPr>
        <b/>
        <i/>
        <sz val="12"/>
        <color rgb="FF000000"/>
        <rFont val="Times New Roman"/>
        <family val="1"/>
        <charset val="186"/>
      </rPr>
      <t>euro.</t>
    </r>
  </si>
  <si>
    <r>
      <t xml:space="preserve">Pārējo sakaru pakalpojumu izdevumi: 0,27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18,90 </t>
    </r>
    <r>
      <rPr>
        <b/>
        <i/>
        <sz val="12"/>
        <color rgb="FF000000"/>
        <rFont val="Times New Roman"/>
        <family val="1"/>
        <charset val="186"/>
      </rPr>
      <t>euro.</t>
    </r>
  </si>
  <si>
    <r>
      <t xml:space="preserve">Iekārtas, inventāra un aparatūras  remonts, tehniskā apkalpošana 0,05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3,50 </t>
    </r>
    <r>
      <rPr>
        <b/>
        <i/>
        <sz val="12"/>
        <color rgb="FF000000"/>
        <rFont val="Times New Roman"/>
        <family val="1"/>
        <charset val="186"/>
      </rPr>
      <t>euro.</t>
    </r>
  </si>
  <si>
    <r>
      <t xml:space="preserve">Transportlīdzekļu noma 7,66 euro * 70 vienības = </t>
    </r>
    <r>
      <rPr>
        <b/>
        <sz val="12"/>
        <color rgb="FF000000"/>
        <rFont val="Times New Roman"/>
        <family val="1"/>
        <charset val="186"/>
      </rPr>
      <t xml:space="preserve">536,20 </t>
    </r>
    <r>
      <rPr>
        <b/>
        <i/>
        <sz val="12"/>
        <color rgb="FF000000"/>
        <rFont val="Times New Roman"/>
        <family val="1"/>
        <charset val="186"/>
      </rPr>
      <t>euro.</t>
    </r>
  </si>
  <si>
    <r>
      <t>Biroja preces</t>
    </r>
    <r>
      <rPr>
        <b/>
        <sz val="12"/>
        <color rgb="FF000000"/>
        <rFont val="Times New Roman"/>
        <family val="1"/>
        <charset val="186"/>
      </rPr>
      <t xml:space="preserve"> </t>
    </r>
    <r>
      <rPr>
        <sz val="12"/>
        <color rgb="FF000000"/>
        <rFont val="Times New Roman"/>
        <family val="1"/>
        <charset val="186"/>
      </rPr>
      <t xml:space="preserve">0,17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11,90 </t>
    </r>
    <r>
      <rPr>
        <b/>
        <i/>
        <sz val="12"/>
        <color rgb="FF000000"/>
        <rFont val="Times New Roman"/>
        <family val="1"/>
        <charset val="186"/>
      </rPr>
      <t>euro.</t>
    </r>
    <r>
      <rPr>
        <b/>
        <sz val="12"/>
        <color rgb="FF000000"/>
        <rFont val="Times New Roman"/>
        <family val="1"/>
        <charset val="186"/>
      </rPr>
      <t xml:space="preserve"> </t>
    </r>
  </si>
  <si>
    <r>
      <t xml:space="preserve">Inventārs 0,13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 9,10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</si>
  <si>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3,50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</si>
  <si>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7,00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</si>
  <si>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0,45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</si>
  <si>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45 vienības</t>
    </r>
    <r>
      <rPr>
        <b/>
        <sz val="12"/>
        <color rgb="FF000000"/>
        <rFont val="Times New Roman"/>
        <family val="1"/>
        <charset val="186"/>
      </rPr>
      <t xml:space="preserve"> = 2,70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</si>
  <si>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220,95 </t>
    </r>
    <r>
      <rPr>
        <b/>
        <i/>
        <sz val="12"/>
        <color rgb="FF000000"/>
        <rFont val="Times New Roman"/>
        <family val="1"/>
        <charset val="186"/>
      </rPr>
      <t>euro.</t>
    </r>
  </si>
  <si>
    <r>
      <t xml:space="preserve">Pārējo sakaru pakalpojumu izdevumi: 0,35 </t>
    </r>
    <r>
      <rPr>
        <i/>
        <sz val="12"/>
        <color rgb="FF000000"/>
        <rFont val="Times New Roman"/>
        <family val="1"/>
        <charset val="186"/>
      </rPr>
      <t>euro</t>
    </r>
    <r>
      <rPr>
        <sz val="12"/>
        <color rgb="FF000000"/>
        <rFont val="Times New Roman"/>
        <family val="1"/>
        <charset val="186"/>
      </rPr>
      <t xml:space="preserve"> * 45 vienības =</t>
    </r>
    <r>
      <rPr>
        <b/>
        <sz val="12"/>
        <color rgb="FF000000"/>
        <rFont val="Times New Roman"/>
        <family val="1"/>
        <charset val="186"/>
      </rPr>
      <t xml:space="preserve"> 15,75 </t>
    </r>
    <r>
      <rPr>
        <b/>
        <i/>
        <sz val="12"/>
        <color rgb="FF000000"/>
        <rFont val="Times New Roman"/>
        <family val="1"/>
        <charset val="186"/>
      </rPr>
      <t>euro.</t>
    </r>
  </si>
  <si>
    <r>
      <t xml:space="preserve">Iekārtas, inventāra un aparatūras  remonts, tehniskā apkalpošana 0,06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2,70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</si>
  <si>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344,70 </t>
    </r>
    <r>
      <rPr>
        <b/>
        <i/>
        <sz val="12"/>
        <color rgb="FF000000"/>
        <rFont val="Times New Roman"/>
        <family val="1"/>
        <charset val="186"/>
      </rPr>
      <t>euro.</t>
    </r>
  </si>
  <si>
    <r>
      <t xml:space="preserve">Biroja preces 0,22 </t>
    </r>
    <r>
      <rPr>
        <i/>
        <sz val="12"/>
        <color rgb="FF000000"/>
        <rFont val="Times New Roman"/>
        <family val="1"/>
        <charset val="186"/>
      </rPr>
      <t>euro</t>
    </r>
    <r>
      <rPr>
        <sz val="12"/>
        <color rgb="FF000000"/>
        <rFont val="Times New Roman"/>
        <family val="1"/>
        <charset val="186"/>
      </rPr>
      <t xml:space="preserve"> * 45 vienības </t>
    </r>
    <r>
      <rPr>
        <b/>
        <sz val="12"/>
        <color rgb="FF000000"/>
        <rFont val="Times New Roman"/>
        <family val="1"/>
        <charset val="186"/>
      </rPr>
      <t xml:space="preserve">= 9,90 </t>
    </r>
    <r>
      <rPr>
        <b/>
        <i/>
        <sz val="12"/>
        <color rgb="FF000000"/>
        <rFont val="Times New Roman"/>
        <family val="1"/>
        <charset val="186"/>
      </rPr>
      <t>euro.</t>
    </r>
    <r>
      <rPr>
        <b/>
        <sz val="12"/>
        <color rgb="FF000000"/>
        <rFont val="Times New Roman"/>
        <family val="1"/>
        <charset val="186"/>
      </rPr>
      <t xml:space="preserve"> </t>
    </r>
  </si>
  <si>
    <r>
      <t xml:space="preserve">Inventārs 0,18 </t>
    </r>
    <r>
      <rPr>
        <i/>
        <sz val="12"/>
        <color rgb="FF000000"/>
        <rFont val="Times New Roman"/>
        <family val="1"/>
        <charset val="186"/>
      </rPr>
      <t>euro</t>
    </r>
    <r>
      <rPr>
        <sz val="12"/>
        <color rgb="FF000000"/>
        <rFont val="Times New Roman"/>
        <family val="1"/>
        <charset val="186"/>
      </rPr>
      <t xml:space="preserve"> * 45 vienības </t>
    </r>
    <r>
      <rPr>
        <b/>
        <sz val="12"/>
        <color rgb="FF000000"/>
        <rFont val="Times New Roman"/>
        <family val="1"/>
        <charset val="186"/>
      </rPr>
      <t xml:space="preserve">= 8,10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</si>
  <si>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0,06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2,70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</si>
  <si>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4,50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</si>
  <si>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0,15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</si>
  <si>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73,65 </t>
    </r>
    <r>
      <rPr>
        <b/>
        <i/>
        <sz val="12"/>
        <color rgb="FF000000"/>
        <rFont val="Times New Roman"/>
        <family val="1"/>
        <charset val="186"/>
      </rPr>
      <t>euro.</t>
    </r>
  </si>
  <si>
    <r>
      <t>Pārējo pamatlīdzekļu nolietojums (drukas iekārtas,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0,30 </t>
    </r>
    <r>
      <rPr>
        <b/>
        <i/>
        <sz val="12"/>
        <color rgb="FF000000"/>
        <rFont val="Times New Roman"/>
        <family val="1"/>
        <charset val="186"/>
      </rPr>
      <t>euro.</t>
    </r>
  </si>
  <si>
    <r>
      <t xml:space="preserve">Pārējo sakaru pakalpojumu izdevumi: 0,84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12,60 </t>
    </r>
    <r>
      <rPr>
        <b/>
        <i/>
        <sz val="12"/>
        <color rgb="FF000000"/>
        <rFont val="Times New Roman"/>
        <family val="1"/>
        <charset val="186"/>
      </rPr>
      <t>euro.</t>
    </r>
  </si>
  <si>
    <r>
      <t xml:space="preserve">Iekārtas, inventāra un aparatūras  remonts, tehniskā apkalpošana 0,15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2,25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</si>
  <si>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114,90 </t>
    </r>
    <r>
      <rPr>
        <b/>
        <i/>
        <sz val="12"/>
        <color rgb="FF000000"/>
        <rFont val="Times New Roman"/>
        <family val="1"/>
        <charset val="186"/>
      </rPr>
      <t>euro.</t>
    </r>
  </si>
  <si>
    <r>
      <t>Biroja preces 0,53</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7,95 </t>
    </r>
    <r>
      <rPr>
        <b/>
        <i/>
        <sz val="12"/>
        <color rgb="FF000000"/>
        <rFont val="Times New Roman"/>
        <family val="1"/>
        <charset val="186"/>
      </rPr>
      <t>euro.</t>
    </r>
    <r>
      <rPr>
        <b/>
        <sz val="12"/>
        <color rgb="FF000000"/>
        <rFont val="Times New Roman"/>
        <family val="1"/>
        <charset val="186"/>
      </rPr>
      <t xml:space="preserve"> </t>
    </r>
  </si>
  <si>
    <r>
      <t xml:space="preserve">Inventārs 0,42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6,30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</si>
  <si>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0,15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2,25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</si>
  <si>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1,50 </t>
    </r>
    <r>
      <rPr>
        <b/>
        <i/>
        <sz val="12"/>
        <color rgb="FF000000"/>
        <rFont val="Times New Roman"/>
        <family val="1"/>
        <charset val="186"/>
      </rPr>
      <t>euro</t>
    </r>
    <r>
      <rPr>
        <i/>
        <sz val="12"/>
        <color rgb="FF000000"/>
        <rFont val="Times New Roman"/>
        <family val="1"/>
        <charset val="186"/>
      </rPr>
      <t>.</t>
    </r>
  </si>
  <si>
    <r>
      <t xml:space="preserve">Pārējo sakaru pakalpojumu izdevumi: 0,18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0,36 </t>
    </r>
    <r>
      <rPr>
        <b/>
        <i/>
        <sz val="12"/>
        <color rgb="FF000000"/>
        <rFont val="Times New Roman"/>
        <family val="1"/>
        <charset val="186"/>
      </rPr>
      <t>euro.</t>
    </r>
  </si>
  <si>
    <r>
      <t xml:space="preserve">Iekārtas, inventāra un aparatūras  remonts, tehniskā apkalpošana 0,03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0,06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</si>
  <si>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15,32 </t>
    </r>
    <r>
      <rPr>
        <b/>
        <i/>
        <sz val="12"/>
        <color rgb="FF000000"/>
        <rFont val="Times New Roman"/>
        <family val="1"/>
        <charset val="186"/>
      </rPr>
      <t>euro.</t>
    </r>
  </si>
  <si>
    <r>
      <t xml:space="preserve">Biroja preces 0,11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0,22 </t>
    </r>
    <r>
      <rPr>
        <b/>
        <i/>
        <sz val="12"/>
        <color rgb="FF000000"/>
        <rFont val="Times New Roman"/>
        <family val="1"/>
        <charset val="186"/>
      </rPr>
      <t>euro.</t>
    </r>
    <r>
      <rPr>
        <b/>
        <sz val="12"/>
        <color rgb="FF000000"/>
        <rFont val="Times New Roman"/>
        <family val="1"/>
        <charset val="186"/>
      </rPr>
      <t xml:space="preserve"> </t>
    </r>
  </si>
  <si>
    <r>
      <t xml:space="preserve">Inventārs 0,09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0,18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</si>
  <si>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0,06 </t>
    </r>
    <r>
      <rPr>
        <b/>
        <i/>
        <sz val="12"/>
        <color rgb="FF000000"/>
        <rFont val="Times New Roman"/>
        <family val="1"/>
        <charset val="186"/>
      </rPr>
      <t>euro.</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</si>
  <si>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0,35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</si>
  <si>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35 vienības</t>
    </r>
    <r>
      <rPr>
        <b/>
        <sz val="12"/>
        <color rgb="FF000000"/>
        <rFont val="Times New Roman"/>
        <family val="1"/>
        <charset val="186"/>
      </rPr>
      <t xml:space="preserve"> = 2,10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</si>
  <si>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171,85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</si>
  <si>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0,70 </t>
    </r>
    <r>
      <rPr>
        <b/>
        <i/>
        <sz val="12"/>
        <color rgb="FF000000"/>
        <rFont val="Times New Roman"/>
        <family val="1"/>
        <charset val="186"/>
      </rPr>
      <t>euro.</t>
    </r>
  </si>
  <si>
    <r>
      <t xml:space="preserve">Pārējo sakaru pakalpojumu izdevumi: 0,22 </t>
    </r>
    <r>
      <rPr>
        <i/>
        <sz val="12"/>
        <color rgb="FF000000"/>
        <rFont val="Times New Roman"/>
        <family val="1"/>
        <charset val="186"/>
      </rPr>
      <t>euro</t>
    </r>
    <r>
      <rPr>
        <sz val="12"/>
        <color rgb="FF000000"/>
        <rFont val="Times New Roman"/>
        <family val="1"/>
        <charset val="186"/>
      </rPr>
      <t xml:space="preserve"> * 35 vienības =</t>
    </r>
    <r>
      <rPr>
        <b/>
        <sz val="12"/>
        <color rgb="FF000000"/>
        <rFont val="Times New Roman"/>
        <family val="1"/>
        <charset val="186"/>
      </rPr>
      <t xml:space="preserve"> 7,70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</si>
  <si>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1,40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</si>
  <si>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268,10 </t>
    </r>
    <r>
      <rPr>
        <b/>
        <i/>
        <sz val="12"/>
        <color rgb="FF000000"/>
        <rFont val="Times New Roman"/>
        <family val="1"/>
        <charset val="186"/>
      </rPr>
      <t>euro.</t>
    </r>
  </si>
  <si>
    <r>
      <t xml:space="preserve">Biroja preces 0,14 </t>
    </r>
    <r>
      <rPr>
        <i/>
        <sz val="12"/>
        <color rgb="FF000000"/>
        <rFont val="Times New Roman"/>
        <family val="1"/>
        <charset val="186"/>
      </rPr>
      <t>euro</t>
    </r>
    <r>
      <rPr>
        <sz val="12"/>
        <color rgb="FF000000"/>
        <rFont val="Times New Roman"/>
        <family val="1"/>
        <charset val="186"/>
      </rPr>
      <t xml:space="preserve"> * 35 vienības </t>
    </r>
    <r>
      <rPr>
        <b/>
        <sz val="12"/>
        <color rgb="FF000000"/>
        <rFont val="Times New Roman"/>
        <family val="1"/>
        <charset val="186"/>
      </rPr>
      <t xml:space="preserve">= 4,90 </t>
    </r>
    <r>
      <rPr>
        <b/>
        <i/>
        <sz val="12"/>
        <color rgb="FF000000"/>
        <rFont val="Times New Roman"/>
        <family val="1"/>
        <charset val="186"/>
      </rPr>
      <t>euro.</t>
    </r>
    <r>
      <rPr>
        <b/>
        <sz val="12"/>
        <color rgb="FF000000"/>
        <rFont val="Times New Roman"/>
        <family val="1"/>
        <charset val="186"/>
      </rPr>
      <t xml:space="preserve"> </t>
    </r>
  </si>
  <si>
    <r>
      <t xml:space="preserve">Inventārs 0,11 </t>
    </r>
    <r>
      <rPr>
        <i/>
        <sz val="12"/>
        <color rgb="FF000000"/>
        <rFont val="Times New Roman"/>
        <family val="1"/>
        <charset val="186"/>
      </rPr>
      <t>euro</t>
    </r>
    <r>
      <rPr>
        <sz val="12"/>
        <color rgb="FF000000"/>
        <rFont val="Times New Roman"/>
        <family val="1"/>
        <charset val="186"/>
      </rPr>
      <t xml:space="preserve"> * 35 vienības </t>
    </r>
    <r>
      <rPr>
        <b/>
        <sz val="12"/>
        <color rgb="FF000000"/>
        <rFont val="Times New Roman"/>
        <family val="1"/>
        <charset val="186"/>
      </rPr>
      <t xml:space="preserve">= 3,85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</si>
  <si>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1,40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</si>
  <si>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3,50 </t>
    </r>
    <r>
      <rPr>
        <b/>
        <i/>
        <sz val="12"/>
        <color rgb="FF000000"/>
        <rFont val="Times New Roman"/>
        <family val="1"/>
        <charset val="186"/>
      </rPr>
      <t>euro</t>
    </r>
    <r>
      <rPr>
        <i/>
        <sz val="12"/>
        <color rgb="FF000000"/>
        <rFont val="Times New Roman"/>
        <family val="1"/>
        <charset val="186"/>
      </rPr>
      <t>.</t>
    </r>
  </si>
  <si>
    <r>
      <t xml:space="preserve">Biroja preces: papīrs 0,06 </t>
    </r>
    <r>
      <rPr>
        <i/>
        <sz val="12"/>
        <color rgb="FF000000"/>
        <rFont val="Times New Roman"/>
        <family val="1"/>
        <charset val="186"/>
      </rPr>
      <t>euro</t>
    </r>
    <r>
      <rPr>
        <sz val="12"/>
        <color rgb="FF000000"/>
        <rFont val="Times New Roman"/>
        <family val="1"/>
        <charset val="186"/>
      </rPr>
      <t xml:space="preserve"> * 20 vienības</t>
    </r>
    <r>
      <rPr>
        <b/>
        <sz val="12"/>
        <color rgb="FF000000"/>
        <rFont val="Times New Roman"/>
        <family val="1"/>
        <charset val="186"/>
      </rPr>
      <t xml:space="preserve"> = 1,20 </t>
    </r>
    <r>
      <rPr>
        <b/>
        <i/>
        <sz val="12"/>
        <color rgb="FF000000"/>
        <rFont val="Times New Roman"/>
        <family val="1"/>
        <charset val="186"/>
      </rPr>
      <t>euro.</t>
    </r>
  </si>
  <si>
    <r>
      <t xml:space="preserve">Pārējo sakaru pakalpojumu izdevumi: 0,20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4,00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</si>
  <si>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0,80 </t>
    </r>
    <r>
      <rPr>
        <b/>
        <i/>
        <sz val="12"/>
        <color rgb="FF000000"/>
        <rFont val="Times New Roman"/>
        <family val="1"/>
        <charset val="186"/>
      </rPr>
      <t>euro.</t>
    </r>
  </si>
  <si>
    <r>
      <t xml:space="preserve">Biroja preces 0,13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2,60 </t>
    </r>
    <r>
      <rPr>
        <b/>
        <i/>
        <sz val="12"/>
        <color rgb="FF000000"/>
        <rFont val="Times New Roman"/>
        <family val="1"/>
        <charset val="186"/>
      </rPr>
      <t>euro.</t>
    </r>
    <r>
      <rPr>
        <b/>
        <sz val="12"/>
        <color rgb="FF000000"/>
        <rFont val="Times New Roman"/>
        <family val="1"/>
        <charset val="186"/>
      </rPr>
      <t xml:space="preserve"> </t>
    </r>
  </si>
  <si>
    <r>
      <t xml:space="preserve">Inventārs 0,10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2,00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</si>
  <si>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0,80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</si>
  <si>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15 vienības</t>
    </r>
    <r>
      <rPr>
        <b/>
        <sz val="12"/>
        <color rgb="FF000000"/>
        <rFont val="Times New Roman"/>
        <family val="1"/>
        <charset val="186"/>
      </rPr>
      <t xml:space="preserve"> = 0,90 </t>
    </r>
    <r>
      <rPr>
        <b/>
        <i/>
        <sz val="12"/>
        <color rgb="FF000000"/>
        <rFont val="Times New Roman"/>
        <family val="1"/>
        <charset val="186"/>
      </rPr>
      <t>euro.</t>
    </r>
  </si>
  <si>
    <r>
      <t xml:space="preserve">Pārējo pamatlīdzekļu nolietojums (drukas iekārtas, datortehnikas, sakaru un cita biroja tehnikas nolietojums) </t>
    </r>
    <r>
      <rPr>
        <b/>
        <sz val="12"/>
        <color rgb="FF000000"/>
        <rFont val="Times New Roman"/>
        <family val="1"/>
        <charset val="186"/>
      </rPr>
      <t xml:space="preserve"> </t>
    </r>
    <r>
      <rPr>
        <sz val="12"/>
        <color rgb="FF000000"/>
        <rFont val="Times New Roman"/>
        <family val="1"/>
        <charset val="186"/>
      </rPr>
      <t xml:space="preserve">0,02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0,30 </t>
    </r>
    <r>
      <rPr>
        <b/>
        <i/>
        <sz val="12"/>
        <color rgb="FF000000"/>
        <rFont val="Times New Roman"/>
        <family val="1"/>
        <charset val="186"/>
      </rPr>
      <t>euro.</t>
    </r>
  </si>
  <si>
    <r>
      <t xml:space="preserve">Pārējo sakaru pakalpojumu izdevumi: 0,24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3,60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</si>
  <si>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0,60 </t>
    </r>
    <r>
      <rPr>
        <b/>
        <i/>
        <sz val="12"/>
        <color rgb="FF000000"/>
        <rFont val="Times New Roman"/>
        <family val="1"/>
        <charset val="186"/>
      </rPr>
      <t>euro.</t>
    </r>
  </si>
  <si>
    <r>
      <t xml:space="preserve">Biroja preces 0,15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2,25 </t>
    </r>
    <r>
      <rPr>
        <b/>
        <i/>
        <sz val="12"/>
        <color rgb="FF000000"/>
        <rFont val="Times New Roman"/>
        <family val="1"/>
        <charset val="186"/>
      </rPr>
      <t>euro.</t>
    </r>
    <r>
      <rPr>
        <b/>
        <sz val="12"/>
        <color rgb="FF000000"/>
        <rFont val="Times New Roman"/>
        <family val="1"/>
        <charset val="186"/>
      </rPr>
      <t xml:space="preserve"> </t>
    </r>
  </si>
  <si>
    <r>
      <t xml:space="preserve">Inventārs 0,12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1,80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</si>
  <si>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0,60 </t>
    </r>
    <r>
      <rPr>
        <b/>
        <i/>
        <sz val="12"/>
        <color rgb="FF000000"/>
        <rFont val="Times New Roman"/>
        <family val="1"/>
        <charset val="186"/>
      </rPr>
      <t>euro.</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</si>
  <si>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2,50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</si>
  <si>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250 vienības</t>
    </r>
    <r>
      <rPr>
        <b/>
        <sz val="12"/>
        <color rgb="FF000000"/>
        <rFont val="Times New Roman"/>
        <family val="1"/>
        <charset val="186"/>
      </rPr>
      <t xml:space="preserve"> = 15,00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</si>
  <si>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5,00 </t>
    </r>
    <r>
      <rPr>
        <b/>
        <i/>
        <sz val="12"/>
        <color rgb="FF000000"/>
        <rFont val="Times New Roman"/>
        <family val="1"/>
        <charset val="186"/>
      </rPr>
      <t>euro.</t>
    </r>
  </si>
  <si>
    <r>
      <t xml:space="preserve">Pārējo sakaru pakalpojumu izdevumi: 0,11 </t>
    </r>
    <r>
      <rPr>
        <i/>
        <sz val="12"/>
        <color rgb="FF000000"/>
        <rFont val="Times New Roman"/>
        <family val="1"/>
        <charset val="186"/>
      </rPr>
      <t>euro</t>
    </r>
    <r>
      <rPr>
        <sz val="12"/>
        <color rgb="FF000000"/>
        <rFont val="Times New Roman"/>
        <family val="1"/>
        <charset val="186"/>
      </rPr>
      <t xml:space="preserve"> * 250 vienības =</t>
    </r>
    <r>
      <rPr>
        <b/>
        <sz val="12"/>
        <color rgb="FF000000"/>
        <rFont val="Times New Roman"/>
        <family val="1"/>
        <charset val="186"/>
      </rPr>
      <t xml:space="preserve"> 27,50 </t>
    </r>
    <r>
      <rPr>
        <b/>
        <i/>
        <sz val="12"/>
        <color rgb="FF000000"/>
        <rFont val="Times New Roman"/>
        <family val="1"/>
        <charset val="186"/>
      </rPr>
      <t>euro.</t>
    </r>
  </si>
  <si>
    <r>
      <t xml:space="preserve">Iekārtas, inventāra un aparatūras  remonts, tehniskā apkalpošana 0,02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5,00 </t>
    </r>
    <r>
      <rPr>
        <b/>
        <i/>
        <sz val="12"/>
        <color rgb="FF000000"/>
        <rFont val="Times New Roman"/>
        <family val="1"/>
        <charset val="186"/>
      </rPr>
      <t>euro.</t>
    </r>
  </si>
  <si>
    <r>
      <t xml:space="preserve">Biroja preces 0,07 </t>
    </r>
    <r>
      <rPr>
        <i/>
        <sz val="12"/>
        <color rgb="FF000000"/>
        <rFont val="Times New Roman"/>
        <family val="1"/>
        <charset val="186"/>
      </rPr>
      <t>euro</t>
    </r>
    <r>
      <rPr>
        <sz val="12"/>
        <color rgb="FF000000"/>
        <rFont val="Times New Roman"/>
        <family val="1"/>
        <charset val="186"/>
      </rPr>
      <t xml:space="preserve"> * 250 vienības </t>
    </r>
    <r>
      <rPr>
        <b/>
        <sz val="12"/>
        <color rgb="FF000000"/>
        <rFont val="Times New Roman"/>
        <family val="1"/>
        <charset val="186"/>
      </rPr>
      <t xml:space="preserve">= 17,50 </t>
    </r>
    <r>
      <rPr>
        <b/>
        <i/>
        <sz val="12"/>
        <color rgb="FF000000"/>
        <rFont val="Times New Roman"/>
        <family val="1"/>
        <charset val="186"/>
      </rPr>
      <t>euro.</t>
    </r>
    <r>
      <rPr>
        <b/>
        <sz val="12"/>
        <color rgb="FF000000"/>
        <rFont val="Times New Roman"/>
        <family val="1"/>
        <charset val="186"/>
      </rPr>
      <t xml:space="preserve"> </t>
    </r>
  </si>
  <si>
    <r>
      <t>Inventārs</t>
    </r>
    <r>
      <rPr>
        <b/>
        <sz val="12"/>
        <color rgb="FF000000"/>
        <rFont val="Times New Roman"/>
        <family val="1"/>
        <charset val="186"/>
      </rPr>
      <t xml:space="preserve"> </t>
    </r>
    <r>
      <rPr>
        <sz val="12"/>
        <color rgb="FF000000"/>
        <rFont val="Times New Roman"/>
        <family val="1"/>
        <charset val="186"/>
      </rPr>
      <t xml:space="preserve">0,06 </t>
    </r>
    <r>
      <rPr>
        <i/>
        <sz val="12"/>
        <color rgb="FF000000"/>
        <rFont val="Times New Roman"/>
        <family val="1"/>
        <charset val="186"/>
      </rPr>
      <t>euro</t>
    </r>
    <r>
      <rPr>
        <sz val="12"/>
        <color rgb="FF000000"/>
        <rFont val="Times New Roman"/>
        <family val="1"/>
        <charset val="186"/>
      </rPr>
      <t xml:space="preserve"> * 250 vienības </t>
    </r>
    <r>
      <rPr>
        <b/>
        <sz val="12"/>
        <color rgb="FF000000"/>
        <rFont val="Times New Roman"/>
        <family val="1"/>
        <charset val="186"/>
      </rPr>
      <t xml:space="preserve">= 15,00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</si>
  <si>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0,02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5,00 </t>
    </r>
    <r>
      <rPr>
        <b/>
        <i/>
        <sz val="12"/>
        <color rgb="FF000000"/>
        <rFont val="Times New Roman"/>
        <family val="1"/>
        <charset val="186"/>
      </rPr>
      <t>euro.</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</si>
  <si>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0,75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</si>
  <si>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75 vienības</t>
    </r>
    <r>
      <rPr>
        <b/>
        <sz val="12"/>
        <color rgb="FF000000"/>
        <rFont val="Times New Roman"/>
        <family val="1"/>
        <charset val="186"/>
      </rPr>
      <t xml:space="preserve"> = 4,50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</si>
  <si>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368,25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</si>
  <si>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1,50 </t>
    </r>
    <r>
      <rPr>
        <b/>
        <i/>
        <sz val="12"/>
        <color rgb="FF000000"/>
        <rFont val="Times New Roman"/>
        <family val="1"/>
        <charset val="186"/>
      </rPr>
      <t>euro.</t>
    </r>
  </si>
  <si>
    <r>
      <t xml:space="preserve">Pārējo sakaru pakalpojumu izdevumi: 0,13 </t>
    </r>
    <r>
      <rPr>
        <i/>
        <sz val="12"/>
        <color rgb="FF000000"/>
        <rFont val="Times New Roman"/>
        <family val="1"/>
        <charset val="186"/>
      </rPr>
      <t>euro</t>
    </r>
    <r>
      <rPr>
        <sz val="12"/>
        <color rgb="FF000000"/>
        <rFont val="Times New Roman"/>
        <family val="1"/>
        <charset val="186"/>
      </rPr>
      <t xml:space="preserve"> * 75 vienības =</t>
    </r>
    <r>
      <rPr>
        <b/>
        <sz val="12"/>
        <color rgb="FF000000"/>
        <rFont val="Times New Roman"/>
        <family val="1"/>
        <charset val="186"/>
      </rPr>
      <t xml:space="preserve"> 9,75 </t>
    </r>
    <r>
      <rPr>
        <b/>
        <i/>
        <sz val="12"/>
        <color rgb="FF000000"/>
        <rFont val="Times New Roman"/>
        <family val="1"/>
        <charset val="186"/>
      </rPr>
      <t>euro.</t>
    </r>
  </si>
  <si>
    <r>
      <t xml:space="preserve">Iekārtas, inventāra un aparatūras  remonts, tehniskā apkalpošana 0,02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1,50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</si>
  <si>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574,50 </t>
    </r>
    <r>
      <rPr>
        <b/>
        <i/>
        <sz val="12"/>
        <color rgb="FF000000"/>
        <rFont val="Times New Roman"/>
        <family val="1"/>
        <charset val="186"/>
      </rPr>
      <t>euro.</t>
    </r>
  </si>
  <si>
    <r>
      <t xml:space="preserve">Biroja preces </t>
    </r>
    <r>
      <rPr>
        <b/>
        <sz val="12"/>
        <color rgb="FF000000"/>
        <rFont val="Times New Roman"/>
        <family val="1"/>
        <charset val="186"/>
      </rPr>
      <t xml:space="preserve"> </t>
    </r>
    <r>
      <rPr>
        <sz val="12"/>
        <color rgb="FF000000"/>
        <rFont val="Times New Roman"/>
        <family val="1"/>
        <charset val="186"/>
      </rPr>
      <t xml:space="preserve">0,08 </t>
    </r>
    <r>
      <rPr>
        <i/>
        <sz val="12"/>
        <color rgb="FF000000"/>
        <rFont val="Times New Roman"/>
        <family val="1"/>
        <charset val="186"/>
      </rPr>
      <t>euro</t>
    </r>
    <r>
      <rPr>
        <sz val="12"/>
        <color rgb="FF000000"/>
        <rFont val="Times New Roman"/>
        <family val="1"/>
        <charset val="186"/>
      </rPr>
      <t xml:space="preserve"> * 75 vienības </t>
    </r>
    <r>
      <rPr>
        <b/>
        <sz val="12"/>
        <color rgb="FF000000"/>
        <rFont val="Times New Roman"/>
        <family val="1"/>
        <charset val="186"/>
      </rPr>
      <t xml:space="preserve">= 6,00 </t>
    </r>
    <r>
      <rPr>
        <b/>
        <i/>
        <sz val="12"/>
        <color rgb="FF000000"/>
        <rFont val="Times New Roman"/>
        <family val="1"/>
        <charset val="186"/>
      </rPr>
      <t>euro.</t>
    </r>
    <r>
      <rPr>
        <b/>
        <sz val="12"/>
        <color rgb="FF000000"/>
        <rFont val="Times New Roman"/>
        <family val="1"/>
        <charset val="186"/>
      </rPr>
      <t xml:space="preserve"> </t>
    </r>
  </si>
  <si>
    <r>
      <t xml:space="preserve">Inventārs 0,07 </t>
    </r>
    <r>
      <rPr>
        <i/>
        <sz val="12"/>
        <color rgb="FF000000"/>
        <rFont val="Times New Roman"/>
        <family val="1"/>
        <charset val="186"/>
      </rPr>
      <t>euro</t>
    </r>
    <r>
      <rPr>
        <sz val="12"/>
        <color rgb="FF000000"/>
        <rFont val="Times New Roman"/>
        <family val="1"/>
        <charset val="186"/>
      </rPr>
      <t xml:space="preserve"> * 75 vienības </t>
    </r>
    <r>
      <rPr>
        <b/>
        <sz val="12"/>
        <color rgb="FF000000"/>
        <rFont val="Times New Roman"/>
        <family val="1"/>
        <charset val="186"/>
      </rPr>
      <t xml:space="preserve">= 5,25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</si>
  <si>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0,02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1,50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</si>
  <si>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7,50 </t>
    </r>
    <r>
      <rPr>
        <b/>
        <i/>
        <sz val="12"/>
        <color rgb="FF000000"/>
        <rFont val="Times New Roman"/>
        <family val="1"/>
        <charset val="186"/>
      </rPr>
      <t>euro</t>
    </r>
    <r>
      <rPr>
        <i/>
        <sz val="12"/>
        <color rgb="FF000000"/>
        <rFont val="Times New Roman"/>
        <family val="1"/>
        <charset val="186"/>
      </rPr>
      <t>.</t>
    </r>
  </si>
  <si>
    <r>
      <t xml:space="preserve">GSM automonitoringa ierīces noma  0,01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3,87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</si>
  <si>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387 vienības</t>
    </r>
    <r>
      <rPr>
        <b/>
        <sz val="12"/>
        <color rgb="FF000000"/>
        <rFont val="Times New Roman"/>
        <family val="1"/>
        <charset val="186"/>
      </rPr>
      <t xml:space="preserve"> = 23,22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</si>
  <si>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7,74 </t>
    </r>
    <r>
      <rPr>
        <b/>
        <i/>
        <sz val="12"/>
        <color rgb="FF000000"/>
        <rFont val="Times New Roman"/>
        <family val="1"/>
        <charset val="186"/>
      </rPr>
      <t>euro.</t>
    </r>
  </si>
  <si>
    <r>
      <t xml:space="preserve">Pārējo sakaru pakalpojumu izdevumi: 0,16 </t>
    </r>
    <r>
      <rPr>
        <i/>
        <sz val="12"/>
        <color rgb="FF000000"/>
        <rFont val="Times New Roman"/>
        <family val="1"/>
        <charset val="186"/>
      </rPr>
      <t>euro</t>
    </r>
    <r>
      <rPr>
        <sz val="12"/>
        <color rgb="FF000000"/>
        <rFont val="Times New Roman"/>
        <family val="1"/>
        <charset val="186"/>
      </rPr>
      <t xml:space="preserve"> * 387 vienības =</t>
    </r>
    <r>
      <rPr>
        <b/>
        <sz val="12"/>
        <color rgb="FF000000"/>
        <rFont val="Times New Roman"/>
        <family val="1"/>
        <charset val="186"/>
      </rPr>
      <t xml:space="preserve"> 61,92 </t>
    </r>
    <r>
      <rPr>
        <b/>
        <i/>
        <sz val="12"/>
        <color rgb="FF000000"/>
        <rFont val="Times New Roman"/>
        <family val="1"/>
        <charset val="186"/>
      </rPr>
      <t>euro.</t>
    </r>
  </si>
  <si>
    <r>
      <t xml:space="preserve">Iekārtas, inventāra un aparatūras  remonts, tehniskā apkalpošana 0,03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11,61 </t>
    </r>
    <r>
      <rPr>
        <b/>
        <i/>
        <sz val="12"/>
        <color rgb="FF000000"/>
        <rFont val="Times New Roman"/>
        <family val="1"/>
        <charset val="186"/>
      </rPr>
      <t>euro.</t>
    </r>
  </si>
  <si>
    <r>
      <t>Biroja preces</t>
    </r>
    <r>
      <rPr>
        <b/>
        <sz val="12"/>
        <color rgb="FF000000"/>
        <rFont val="Times New Roman"/>
        <family val="1"/>
        <charset val="186"/>
      </rPr>
      <t xml:space="preserve"> </t>
    </r>
    <r>
      <rPr>
        <sz val="12"/>
        <color rgb="FF000000"/>
        <rFont val="Times New Roman"/>
        <family val="1"/>
        <charset val="186"/>
      </rPr>
      <t xml:space="preserve">0,10 </t>
    </r>
    <r>
      <rPr>
        <i/>
        <sz val="12"/>
        <color rgb="FF000000"/>
        <rFont val="Times New Roman"/>
        <family val="1"/>
        <charset val="186"/>
      </rPr>
      <t>euro</t>
    </r>
    <r>
      <rPr>
        <sz val="12"/>
        <color rgb="FF000000"/>
        <rFont val="Times New Roman"/>
        <family val="1"/>
        <charset val="186"/>
      </rPr>
      <t xml:space="preserve"> * 387 vienības </t>
    </r>
    <r>
      <rPr>
        <b/>
        <sz val="12"/>
        <color rgb="FF000000"/>
        <rFont val="Times New Roman"/>
        <family val="1"/>
        <charset val="186"/>
      </rPr>
      <t xml:space="preserve">= 38,70 </t>
    </r>
    <r>
      <rPr>
        <b/>
        <i/>
        <sz val="12"/>
        <color rgb="FF000000"/>
        <rFont val="Times New Roman"/>
        <family val="1"/>
        <charset val="186"/>
      </rPr>
      <t>euro.</t>
    </r>
    <r>
      <rPr>
        <b/>
        <sz val="12"/>
        <color rgb="FF000000"/>
        <rFont val="Times New Roman"/>
        <family val="1"/>
        <charset val="186"/>
      </rPr>
      <t xml:space="preserve"> </t>
    </r>
  </si>
  <si>
    <r>
      <t xml:space="preserve">Inventārs 0,08 </t>
    </r>
    <r>
      <rPr>
        <i/>
        <sz val="12"/>
        <color rgb="FF000000"/>
        <rFont val="Times New Roman"/>
        <family val="1"/>
        <charset val="186"/>
      </rPr>
      <t>euro</t>
    </r>
    <r>
      <rPr>
        <sz val="12"/>
        <color rgb="FF000000"/>
        <rFont val="Times New Roman"/>
        <family val="1"/>
        <charset val="186"/>
      </rPr>
      <t xml:space="preserve"> * 387 vienības </t>
    </r>
    <r>
      <rPr>
        <b/>
        <sz val="12"/>
        <color rgb="FF000000"/>
        <rFont val="Times New Roman"/>
        <family val="1"/>
        <charset val="186"/>
      </rPr>
      <t xml:space="preserve">= 30,96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</si>
  <si>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0,03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11,61 </t>
    </r>
    <r>
      <rPr>
        <b/>
        <i/>
        <sz val="12"/>
        <color rgb="FF000000"/>
        <rFont val="Times New Roman"/>
        <family val="1"/>
        <charset val="186"/>
      </rPr>
      <t>euro.</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</si>
  <si>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38,70 </t>
    </r>
    <r>
      <rPr>
        <b/>
        <i/>
        <sz val="12"/>
        <color rgb="FF000000"/>
        <rFont val="Times New Roman"/>
        <family val="1"/>
        <charset val="186"/>
      </rPr>
      <t>euro</t>
    </r>
    <r>
      <rPr>
        <i/>
        <sz val="12"/>
        <color rgb="FF000000"/>
        <rFont val="Times New Roman"/>
        <family val="1"/>
        <charset val="186"/>
      </rPr>
      <t>.</t>
    </r>
  </si>
  <si>
    <r>
      <t xml:space="preserve">Biroja preces: 0,06 </t>
    </r>
    <r>
      <rPr>
        <i/>
        <sz val="12"/>
        <color rgb="FF000000"/>
        <rFont val="Times New Roman"/>
        <family val="1"/>
        <charset val="186"/>
      </rPr>
      <t>euro</t>
    </r>
    <r>
      <rPr>
        <sz val="12"/>
        <color rgb="FF000000"/>
        <rFont val="Times New Roman"/>
        <family val="1"/>
        <charset val="186"/>
      </rPr>
      <t xml:space="preserve"> * 37 vienības</t>
    </r>
    <r>
      <rPr>
        <b/>
        <sz val="12"/>
        <color rgb="FF000000"/>
        <rFont val="Times New Roman"/>
        <family val="1"/>
        <charset val="186"/>
      </rPr>
      <t xml:space="preserve"> = 2,22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</si>
  <si>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0,74 </t>
    </r>
    <r>
      <rPr>
        <b/>
        <i/>
        <sz val="12"/>
        <color rgb="FF000000"/>
        <rFont val="Times New Roman"/>
        <family val="1"/>
        <charset val="186"/>
      </rPr>
      <t>euro.</t>
    </r>
  </si>
  <si>
    <r>
      <t xml:space="preserve">Kārtējā remonta un iestāžu uzturēšanas materiāli: 0,02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0,74 </t>
    </r>
    <r>
      <rPr>
        <b/>
        <i/>
        <sz val="12"/>
        <color rgb="FF000000"/>
        <rFont val="Times New Roman"/>
        <family val="1"/>
        <charset val="186"/>
      </rPr>
      <t>euro.</t>
    </r>
  </si>
  <si>
    <r>
      <t xml:space="preserve">Biroja preces: 0,06 </t>
    </r>
    <r>
      <rPr>
        <i/>
        <sz val="12"/>
        <color rgb="FF000000"/>
        <rFont val="Times New Roman"/>
        <family val="1"/>
        <charset val="186"/>
      </rPr>
      <t>euro</t>
    </r>
    <r>
      <rPr>
        <sz val="12"/>
        <color rgb="FF000000"/>
        <rFont val="Times New Roman"/>
        <family val="1"/>
        <charset val="186"/>
      </rPr>
      <t xml:space="preserve"> *  5 vienības</t>
    </r>
    <r>
      <rPr>
        <b/>
        <sz val="12"/>
        <color rgb="FF000000"/>
        <rFont val="Times New Roman"/>
        <family val="1"/>
        <charset val="186"/>
      </rPr>
      <t xml:space="preserve"> = 0,30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</si>
  <si>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0,10 </t>
    </r>
    <r>
      <rPr>
        <b/>
        <i/>
        <sz val="12"/>
        <color rgb="FF000000"/>
        <rFont val="Times New Roman"/>
        <family val="1"/>
        <charset val="186"/>
      </rPr>
      <t>euro.</t>
    </r>
  </si>
  <si>
    <r>
      <t xml:space="preserve">Pārējo sakaru pakalpojumu izdevumi: 0,03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0,15 </t>
    </r>
    <r>
      <rPr>
        <b/>
        <i/>
        <sz val="12"/>
        <color rgb="FF000000"/>
        <rFont val="Times New Roman"/>
        <family val="1"/>
        <charset val="186"/>
      </rPr>
      <t>euro.</t>
    </r>
  </si>
  <si>
    <r>
      <t xml:space="preserve">Iekārtas, inventāra un aparatūras  remonts, tehniskā apkalpošana 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</si>
  <si>
    <r>
      <t xml:space="preserve">Biroja preces 0,02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0,10 </t>
    </r>
    <r>
      <rPr>
        <b/>
        <i/>
        <sz val="12"/>
        <color rgb="FF000000"/>
        <rFont val="Times New Roman"/>
        <family val="1"/>
        <charset val="186"/>
      </rPr>
      <t>euro.</t>
    </r>
    <r>
      <rPr>
        <b/>
        <sz val="12"/>
        <color rgb="FF000000"/>
        <rFont val="Times New Roman"/>
        <family val="1"/>
        <charset val="186"/>
      </rPr>
      <t xml:space="preserve"> </t>
    </r>
  </si>
  <si>
    <r>
      <t xml:space="preserve">Pārējo pamatlīdzekļu nolietojums (drukas iekārtas, datortehnikas, sakaru un cita biroja tehnikas nolietojums) 0,01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0,10 </t>
    </r>
    <r>
      <rPr>
        <b/>
        <i/>
        <sz val="12"/>
        <color rgb="FF000000"/>
        <rFont val="Times New Roman"/>
        <family val="1"/>
        <charset val="186"/>
      </rPr>
      <t>euro.</t>
    </r>
  </si>
  <si>
    <r>
      <t xml:space="preserve">Ārvalstu komandējumi 2 reizes gadā uz Briseli. 2,02 </t>
    </r>
    <r>
      <rPr>
        <i/>
        <sz val="12"/>
        <color rgb="FF000000"/>
        <rFont val="Times New Roman"/>
        <family val="1"/>
        <charset val="186"/>
      </rPr>
      <t>euro</t>
    </r>
    <r>
      <rPr>
        <sz val="12"/>
        <color rgb="FF000000"/>
        <rFont val="Times New Roman"/>
        <family val="1"/>
        <charset val="186"/>
      </rPr>
      <t xml:space="preserve"> </t>
    </r>
    <r>
      <rPr>
        <b/>
        <sz val="12"/>
        <color rgb="FF000000"/>
        <rFont val="Times New Roman"/>
        <family val="1"/>
        <charset val="186"/>
      </rPr>
      <t>*</t>
    </r>
    <r>
      <rPr>
        <sz val="12"/>
        <color rgb="FF000000"/>
        <rFont val="Times New Roman"/>
        <family val="1"/>
        <charset val="186"/>
      </rPr>
      <t xml:space="preserve"> 110 vienības = </t>
    </r>
    <r>
      <rPr>
        <b/>
        <sz val="12"/>
        <color rgb="FF000000"/>
        <rFont val="Times New Roman"/>
        <family val="1"/>
        <charset val="186"/>
      </rPr>
      <t xml:space="preserve">222,20 </t>
    </r>
    <r>
      <rPr>
        <b/>
        <i/>
        <sz val="12"/>
        <color rgb="FF000000"/>
        <rFont val="Times New Roman"/>
        <family val="1"/>
        <charset val="186"/>
      </rPr>
      <t>euro.</t>
    </r>
    <r>
      <rPr>
        <b/>
        <sz val="12"/>
        <color rgb="FF000000"/>
        <rFont val="Times New Roman"/>
        <family val="1"/>
        <charset val="186"/>
      </rPr>
      <t xml:space="preserve"> </t>
    </r>
  </si>
  <si>
    <r>
      <t xml:space="preserve">Ārvalstu komandējumi 2 reizes gadā uz Briseli. 0,53 </t>
    </r>
    <r>
      <rPr>
        <i/>
        <sz val="12"/>
        <color rgb="FF000000"/>
        <rFont val="Times New Roman"/>
        <family val="1"/>
        <charset val="186"/>
      </rPr>
      <t>euro</t>
    </r>
    <r>
      <rPr>
        <sz val="12"/>
        <color rgb="FF000000"/>
        <rFont val="Times New Roman"/>
        <family val="1"/>
        <charset val="186"/>
      </rPr>
      <t xml:space="preserve"> </t>
    </r>
    <r>
      <rPr>
        <b/>
        <sz val="12"/>
        <color rgb="FF000000"/>
        <rFont val="Times New Roman"/>
        <family val="1"/>
        <charset val="186"/>
      </rPr>
      <t>*</t>
    </r>
    <r>
      <rPr>
        <sz val="12"/>
        <color rgb="FF000000"/>
        <rFont val="Times New Roman"/>
        <family val="1"/>
        <charset val="186"/>
      </rPr>
      <t xml:space="preserve"> 300 vienības = </t>
    </r>
    <r>
      <rPr>
        <b/>
        <sz val="12"/>
        <color rgb="FF000000"/>
        <rFont val="Times New Roman"/>
        <family val="1"/>
        <charset val="186"/>
      </rPr>
      <t xml:space="preserve">159,00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</si>
  <si>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0,05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15,00 </t>
    </r>
    <r>
      <rPr>
        <b/>
        <i/>
        <sz val="12"/>
        <color rgb="FF000000"/>
        <rFont val="Times New Roman"/>
        <family val="1"/>
        <charset val="186"/>
      </rPr>
      <t>euro.</t>
    </r>
  </si>
  <si>
    <r>
      <t xml:space="preserve">Biroja preces: 0,02 </t>
    </r>
    <r>
      <rPr>
        <i/>
        <sz val="12"/>
        <color rgb="FF000000"/>
        <rFont val="Times New Roman"/>
        <family val="1"/>
        <charset val="186"/>
      </rPr>
      <t>euro</t>
    </r>
    <r>
      <rPr>
        <sz val="12"/>
        <color rgb="FF000000"/>
        <rFont val="Times New Roman"/>
        <family val="1"/>
        <charset val="186"/>
      </rPr>
      <t xml:space="preserve"> * 25 vienības</t>
    </r>
    <r>
      <rPr>
        <b/>
        <sz val="12"/>
        <color rgb="FF000000"/>
        <rFont val="Times New Roman"/>
        <family val="1"/>
        <charset val="186"/>
      </rPr>
      <t xml:space="preserve"> = 0,50 </t>
    </r>
    <r>
      <rPr>
        <b/>
        <i/>
        <sz val="12"/>
        <color rgb="FF000000"/>
        <rFont val="Times New Roman"/>
        <family val="1"/>
        <charset val="186"/>
      </rPr>
      <t>euro.</t>
    </r>
  </si>
  <si>
    <r>
      <t xml:space="preserve">Pārējo pamatlīdzekļu nolietojums (drukas iekārtas, datortehnikas, sakaru un cita biroja tehnikas nolietojums) 0,01 </t>
    </r>
    <r>
      <rPr>
        <i/>
        <sz val="12"/>
        <color rgb="FF000000"/>
        <rFont val="Times New Roman"/>
        <family val="1"/>
        <charset val="186"/>
      </rPr>
      <t>euro</t>
    </r>
    <r>
      <rPr>
        <sz val="12"/>
        <color rgb="FF000000"/>
        <rFont val="Times New Roman"/>
        <family val="1"/>
        <charset val="186"/>
      </rPr>
      <t xml:space="preserve"> * 25 vienības = </t>
    </r>
    <r>
      <rPr>
        <b/>
        <sz val="12"/>
        <color rgb="FF000000"/>
        <rFont val="Times New Roman"/>
        <family val="1"/>
        <charset val="186"/>
      </rPr>
      <t xml:space="preserve">0,25 </t>
    </r>
    <r>
      <rPr>
        <b/>
        <i/>
        <sz val="12"/>
        <color rgb="FF000000"/>
        <rFont val="Times New Roman"/>
        <family val="1"/>
        <charset val="186"/>
      </rPr>
      <t>euro.</t>
    </r>
  </si>
  <si>
    <r>
      <t xml:space="preserve">Pārējo pamatlīdzekļu nolietojums (drukas iekārtas, datortehnikas, sakaru un cita biroja tehnikas nolietojums) 0,02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0,90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</si>
  <si>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1 227,50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</si>
  <si>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1 915,00 </t>
    </r>
    <r>
      <rPr>
        <b/>
        <i/>
        <sz val="12"/>
        <color rgb="FF000000"/>
        <rFont val="Times New Roman"/>
        <family val="1"/>
        <charset val="186"/>
      </rPr>
      <t>euro.</t>
    </r>
  </si>
  <si>
    <r>
      <t xml:space="preserve">Degvielas patēriņš 4,91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1 900,17 </t>
    </r>
    <r>
      <rPr>
        <b/>
        <i/>
        <sz val="12"/>
        <color rgb="FF000000"/>
        <rFont val="Times New Roman"/>
        <family val="1"/>
        <charset val="186"/>
      </rPr>
      <t>euro.</t>
    </r>
  </si>
  <si>
    <r>
      <t xml:space="preserve">Transportlīdzekļu noma 7,66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2 964,42 </t>
    </r>
    <r>
      <rPr>
        <b/>
        <i/>
        <sz val="12"/>
        <color rgb="FF000000"/>
        <rFont val="Times New Roman"/>
        <family val="1"/>
        <charset val="186"/>
      </rPr>
      <t>euro.</t>
    </r>
  </si>
  <si>
    <r>
      <t xml:space="preserve">Iekārtas, inventāra un aparatūras  remonts, tehniskā apkalpošana 0,02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0,74 </t>
    </r>
    <r>
      <rPr>
        <b/>
        <i/>
        <sz val="12"/>
        <color rgb="FF000000"/>
        <rFont val="Times New Roman"/>
        <family val="1"/>
        <charset val="186"/>
      </rPr>
      <t>euro.</t>
    </r>
  </si>
  <si>
    <r>
      <t xml:space="preserve">GSM automonitoringa ierīces noma 0,01 euro * 15 vienības = </t>
    </r>
    <r>
      <rPr>
        <b/>
        <sz val="12"/>
        <color rgb="FF000000"/>
        <rFont val="Times New Roman"/>
        <family val="1"/>
        <charset val="186"/>
      </rPr>
      <t xml:space="preserve">0,15 </t>
    </r>
    <r>
      <rPr>
        <b/>
        <i/>
        <sz val="12"/>
        <color rgb="FF000000"/>
        <rFont val="Times New Roman"/>
        <family val="1"/>
        <charset val="186"/>
      </rPr>
      <t>euro</t>
    </r>
    <r>
      <rPr>
        <i/>
        <sz val="12"/>
        <color rgb="FF000000"/>
        <rFont val="Times New Roman"/>
        <family val="1"/>
        <charset val="186"/>
      </rPr>
      <t>.</t>
    </r>
  </si>
  <si>
    <r>
      <t xml:space="preserve">Biroja preces: 0,03 euro * 15 vienības = </t>
    </r>
    <r>
      <rPr>
        <b/>
        <sz val="12"/>
        <color rgb="FF000000"/>
        <rFont val="Times New Roman"/>
        <family val="1"/>
        <charset val="186"/>
      </rPr>
      <t xml:space="preserve">0,45 </t>
    </r>
    <r>
      <rPr>
        <b/>
        <i/>
        <sz val="12"/>
        <color rgb="FF000000"/>
        <rFont val="Times New Roman"/>
        <family val="1"/>
        <charset val="186"/>
      </rPr>
      <t>euro</t>
    </r>
    <r>
      <rPr>
        <i/>
        <sz val="12"/>
        <color rgb="FF000000"/>
        <rFont val="Times New Roman"/>
        <family val="1"/>
        <charset val="186"/>
      </rPr>
      <t>.</t>
    </r>
  </si>
  <si>
    <r>
      <t xml:space="preserve">Degvielas patēriņš 4,91 euro * 15 vienības = </t>
    </r>
    <r>
      <rPr>
        <b/>
        <sz val="12"/>
        <color rgb="FF000000"/>
        <rFont val="Times New Roman"/>
        <family val="1"/>
        <charset val="186"/>
      </rPr>
      <t xml:space="preserve">73,65 </t>
    </r>
    <r>
      <rPr>
        <b/>
        <i/>
        <sz val="12"/>
        <color rgb="FF000000"/>
        <rFont val="Times New Roman"/>
        <family val="1"/>
        <charset val="186"/>
      </rPr>
      <t>euro</t>
    </r>
    <r>
      <rPr>
        <i/>
        <sz val="12"/>
        <color rgb="FF000000"/>
        <rFont val="Times New Roman"/>
        <family val="1"/>
        <charset val="186"/>
      </rPr>
      <t>.</t>
    </r>
  </si>
  <si>
    <r>
      <t xml:space="preserve">Pārējo pamatlīdzekļu nolietojums (drukas iekārtas, datortehnikas, sakaru un cita biroja tehnikas nolietojums) 0,01 euro * 15 vienības = </t>
    </r>
    <r>
      <rPr>
        <b/>
        <sz val="12"/>
        <color rgb="FF000000"/>
        <rFont val="Times New Roman"/>
        <family val="1"/>
        <charset val="186"/>
      </rPr>
      <t xml:space="preserve">0,15 </t>
    </r>
    <r>
      <rPr>
        <b/>
        <i/>
        <sz val="12"/>
        <color rgb="FF000000"/>
        <rFont val="Times New Roman"/>
        <family val="1"/>
        <charset val="186"/>
      </rPr>
      <t>euro</t>
    </r>
    <r>
      <rPr>
        <i/>
        <sz val="12"/>
        <color rgb="FF000000"/>
        <rFont val="Times New Roman"/>
        <family val="1"/>
        <charset val="186"/>
      </rPr>
      <t>.</t>
    </r>
  </si>
  <si>
    <r>
      <t xml:space="preserve">Iekārtas, inventāra un aparatūras  remonts, tehniskā apkalpošana 0,08 euro * 15 vienības = </t>
    </r>
    <r>
      <rPr>
        <b/>
        <sz val="12"/>
        <color rgb="FF000000"/>
        <rFont val="Times New Roman"/>
        <family val="1"/>
        <charset val="186"/>
      </rPr>
      <t xml:space="preserve">1,20 </t>
    </r>
    <r>
      <rPr>
        <b/>
        <i/>
        <sz val="12"/>
        <color rgb="FF000000"/>
        <rFont val="Times New Roman"/>
        <family val="1"/>
        <charset val="186"/>
      </rPr>
      <t>euro</t>
    </r>
    <r>
      <rPr>
        <i/>
        <sz val="12"/>
        <color rgb="FF000000"/>
        <rFont val="Times New Roman"/>
        <family val="1"/>
        <charset val="186"/>
      </rPr>
      <t>.</t>
    </r>
  </si>
  <si>
    <r>
      <t xml:space="preserve">Biroja preces 0,08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 0,08 </t>
    </r>
    <r>
      <rPr>
        <b/>
        <i/>
        <sz val="12"/>
        <color rgb="FF000000"/>
        <rFont val="Times New Roman"/>
        <family val="1"/>
        <charset val="186"/>
      </rPr>
      <t>euro.</t>
    </r>
    <r>
      <rPr>
        <b/>
        <sz val="12"/>
        <color rgb="FF000000"/>
        <rFont val="Times New Roman"/>
        <family val="1"/>
        <charset val="186"/>
      </rPr>
      <t xml:space="preserve"> </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</si>
  <si>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9,00 </t>
    </r>
    <r>
      <rPr>
        <b/>
        <i/>
        <sz val="12"/>
        <color rgb="FF000000"/>
        <rFont val="Times New Roman"/>
        <family val="1"/>
        <charset val="186"/>
      </rPr>
      <t>euro</t>
    </r>
    <r>
      <rPr>
        <i/>
        <sz val="12"/>
        <color rgb="FF000000"/>
        <rFont val="Times New Roman"/>
        <family val="1"/>
        <charset val="186"/>
      </rPr>
      <t>.</t>
    </r>
  </si>
  <si>
    <r>
      <t xml:space="preserve">Inventārs 0,01 euro * 55 vienības = </t>
    </r>
    <r>
      <rPr>
        <b/>
        <sz val="12"/>
        <color rgb="FF000000"/>
        <rFont val="Times New Roman"/>
        <family val="1"/>
        <charset val="186"/>
      </rPr>
      <t xml:space="preserve">0,55 </t>
    </r>
    <r>
      <rPr>
        <b/>
        <i/>
        <sz val="12"/>
        <color rgb="FF000000"/>
        <rFont val="Times New Roman"/>
        <family val="1"/>
        <charset val="186"/>
      </rPr>
      <t>euro.</t>
    </r>
    <r>
      <rPr>
        <b/>
        <sz val="12"/>
        <color rgb="FF000000"/>
        <rFont val="Times New Roman"/>
        <family val="1"/>
        <charset val="186"/>
      </rPr>
      <t xml:space="preserve"> </t>
    </r>
  </si>
  <si>
    <r>
      <t xml:space="preserve">Biroja preces 0,02 euro * 55 vienības = </t>
    </r>
    <r>
      <rPr>
        <b/>
        <sz val="12"/>
        <color rgb="FF000000"/>
        <rFont val="Times New Roman"/>
        <family val="1"/>
        <charset val="186"/>
      </rPr>
      <t xml:space="preserve">1,10 </t>
    </r>
    <r>
      <rPr>
        <b/>
        <i/>
        <sz val="12"/>
        <color rgb="FF000000"/>
        <rFont val="Times New Roman"/>
        <family val="1"/>
        <charset val="186"/>
      </rPr>
      <t>euro.</t>
    </r>
    <r>
      <rPr>
        <b/>
        <sz val="12"/>
        <color rgb="FF000000"/>
        <rFont val="Times New Roman"/>
        <family val="1"/>
        <charset val="186"/>
      </rPr>
      <t xml:space="preserve"> </t>
    </r>
  </si>
  <si>
    <r>
      <t xml:space="preserve">Iestādes administratīvie izdevumi un ar iestādes darbības nodrošināšanu saistītie izdevumi 0,02 euro * 55 vienības = </t>
    </r>
    <r>
      <rPr>
        <b/>
        <sz val="12"/>
        <color rgb="FF000000"/>
        <rFont val="Times New Roman"/>
        <family val="1"/>
        <charset val="186"/>
      </rPr>
      <t xml:space="preserve">1,10 </t>
    </r>
    <r>
      <rPr>
        <b/>
        <i/>
        <sz val="12"/>
        <color rgb="FF000000"/>
        <rFont val="Times New Roman"/>
        <family val="1"/>
        <charset val="186"/>
      </rPr>
      <t>euro.</t>
    </r>
  </si>
  <si>
    <r>
      <t xml:space="preserve">Pārējo sakaru pakalpojumu izdevumi: 0,03 euro * 55 vienības = </t>
    </r>
    <r>
      <rPr>
        <b/>
        <sz val="12"/>
        <color rgb="FF000000"/>
        <rFont val="Times New Roman"/>
        <family val="1"/>
        <charset val="186"/>
      </rPr>
      <t xml:space="preserve">1,65 </t>
    </r>
    <r>
      <rPr>
        <b/>
        <i/>
        <sz val="12"/>
        <color rgb="FF000000"/>
        <rFont val="Times New Roman"/>
        <family val="1"/>
        <charset val="186"/>
      </rPr>
      <t>euro.</t>
    </r>
  </si>
  <si>
    <r>
      <t xml:space="preserve">Inventārs: peldveste, aukstumkaste 2,64 euro * 55 vienības = </t>
    </r>
    <r>
      <rPr>
        <b/>
        <sz val="12"/>
        <color rgb="FF000000"/>
        <rFont val="Times New Roman"/>
        <family val="1"/>
        <charset val="186"/>
      </rPr>
      <t xml:space="preserve">145,20 </t>
    </r>
    <r>
      <rPr>
        <b/>
        <i/>
        <sz val="12"/>
        <color rgb="FF000000"/>
        <rFont val="Times New Roman"/>
        <family val="1"/>
        <charset val="186"/>
      </rPr>
      <t>euro.</t>
    </r>
    <r>
      <rPr>
        <b/>
        <sz val="12"/>
        <color rgb="FF000000"/>
        <rFont val="Times New Roman"/>
        <family val="1"/>
        <charset val="186"/>
      </rPr>
      <t xml:space="preserve"> </t>
    </r>
  </si>
  <si>
    <r>
      <t xml:space="preserve">Inventārs: aukstumkaste 1,14 euro * 21 vienība = </t>
    </r>
    <r>
      <rPr>
        <b/>
        <sz val="12"/>
        <color rgb="FF000000"/>
        <rFont val="Times New Roman"/>
        <family val="1"/>
        <charset val="186"/>
      </rPr>
      <t xml:space="preserve">23,94 </t>
    </r>
    <r>
      <rPr>
        <b/>
        <i/>
        <sz val="12"/>
        <color rgb="FF000000"/>
        <rFont val="Times New Roman"/>
        <family val="1"/>
        <charset val="186"/>
      </rPr>
      <t>euro.</t>
    </r>
    <r>
      <rPr>
        <b/>
        <sz val="12"/>
        <color rgb="FF000000"/>
        <rFont val="Times New Roman"/>
        <family val="1"/>
        <charset val="186"/>
      </rPr>
      <t xml:space="preserve"> </t>
    </r>
  </si>
  <si>
    <r>
      <t xml:space="preserve">Biroja preces: 0,24 </t>
    </r>
    <r>
      <rPr>
        <i/>
        <sz val="12"/>
        <color rgb="FF000000"/>
        <rFont val="Times New Roman"/>
        <family val="1"/>
        <charset val="186"/>
      </rPr>
      <t>euro</t>
    </r>
    <r>
      <rPr>
        <sz val="12"/>
        <color rgb="FF000000"/>
        <rFont val="Times New Roman"/>
        <family val="1"/>
        <charset val="186"/>
      </rPr>
      <t xml:space="preserve"> * 410 vienības</t>
    </r>
    <r>
      <rPr>
        <b/>
        <sz val="12"/>
        <color rgb="FF000000"/>
        <rFont val="Times New Roman"/>
        <family val="1"/>
        <charset val="186"/>
      </rPr>
      <t xml:space="preserve"> = 98,40 </t>
    </r>
    <r>
      <rPr>
        <b/>
        <i/>
        <sz val="12"/>
        <color rgb="FF000000"/>
        <rFont val="Times New Roman"/>
        <family val="1"/>
        <charset val="186"/>
      </rPr>
      <t>euro.</t>
    </r>
  </si>
  <si>
    <r>
      <t>Pārējo pamatlīdzekļu nolietojums (drukas iekārtas, laminatora, datortehnikas, sakaru un cita biroja tehnikas nolietojums)</t>
    </r>
    <r>
      <rPr>
        <b/>
        <sz val="12"/>
        <color rgb="FF000000"/>
        <rFont val="Times New Roman"/>
        <family val="1"/>
        <charset val="186"/>
      </rPr>
      <t xml:space="preserve"> </t>
    </r>
    <r>
      <rPr>
        <sz val="12"/>
        <color rgb="FF000000"/>
        <rFont val="Times New Roman"/>
        <family val="1"/>
        <charset val="186"/>
      </rPr>
      <t xml:space="preserve">0,14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57,40 </t>
    </r>
    <r>
      <rPr>
        <b/>
        <i/>
        <sz val="12"/>
        <color rgb="FF000000"/>
        <rFont val="Times New Roman"/>
        <family val="1"/>
        <charset val="186"/>
      </rPr>
      <t>euro.</t>
    </r>
  </si>
  <si>
    <r>
      <t xml:space="preserve">Pārējo sakaru pakalpojumu izdevumi: 0,53 </t>
    </r>
    <r>
      <rPr>
        <i/>
        <sz val="12"/>
        <color rgb="FF000000"/>
        <rFont val="Times New Roman"/>
        <family val="1"/>
        <charset val="186"/>
      </rPr>
      <t>euro</t>
    </r>
    <r>
      <rPr>
        <sz val="12"/>
        <color rgb="FF000000"/>
        <rFont val="Times New Roman"/>
        <family val="1"/>
        <charset val="186"/>
      </rPr>
      <t xml:space="preserve"> * 200 vienības =</t>
    </r>
    <r>
      <rPr>
        <b/>
        <sz val="12"/>
        <color rgb="FF000000"/>
        <rFont val="Times New Roman"/>
        <family val="1"/>
        <charset val="186"/>
      </rPr>
      <t xml:space="preserve"> 106,00 </t>
    </r>
    <r>
      <rPr>
        <b/>
        <i/>
        <sz val="12"/>
        <color rgb="FF000000"/>
        <rFont val="Times New Roman"/>
        <family val="1"/>
        <charset val="186"/>
      </rPr>
      <t>euro.</t>
    </r>
  </si>
  <si>
    <r>
      <t xml:space="preserve">Nemateriālo ieguldījumu nolietojums 0,44 </t>
    </r>
    <r>
      <rPr>
        <i/>
        <sz val="12"/>
        <color rgb="FF000000"/>
        <rFont val="Times New Roman"/>
        <family val="1"/>
        <charset val="186"/>
      </rPr>
      <t>euro</t>
    </r>
    <r>
      <rPr>
        <sz val="12"/>
        <color rgb="FF000000"/>
        <rFont val="Times New Roman"/>
        <family val="1"/>
        <charset val="186"/>
      </rPr>
      <t xml:space="preserve"> * 158 vienības =</t>
    </r>
    <r>
      <rPr>
        <b/>
        <sz val="12"/>
        <color rgb="FF000000"/>
        <rFont val="Times New Roman"/>
        <family val="1"/>
        <charset val="186"/>
      </rPr>
      <t xml:space="preserve"> 69,52 euro</t>
    </r>
    <r>
      <rPr>
        <sz val="12"/>
        <color rgb="FF000000"/>
        <rFont val="Times New Roman"/>
        <family val="1"/>
        <charset val="186"/>
      </rPr>
      <t>.</t>
    </r>
  </si>
  <si>
    <r>
      <t xml:space="preserve">Datortehnikas, sakaru un citas biroja tehnikas nolietojums 0,38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60,04 </t>
    </r>
    <r>
      <rPr>
        <b/>
        <i/>
        <sz val="12"/>
        <color rgb="FF000000"/>
        <rFont val="Times New Roman"/>
        <family val="1"/>
        <charset val="186"/>
      </rPr>
      <t>euro</t>
    </r>
    <r>
      <rPr>
        <sz val="12"/>
        <color rgb="FF000000"/>
        <rFont val="Times New Roman"/>
        <family val="1"/>
        <charset val="186"/>
      </rPr>
      <t>.</t>
    </r>
  </si>
  <si>
    <r>
      <t xml:space="preserve">Nemateriālo ieguldījumu nolietojums 0,77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23,10 </t>
    </r>
    <r>
      <rPr>
        <b/>
        <i/>
        <sz val="12"/>
        <color rgb="FF000000"/>
        <rFont val="Times New Roman"/>
        <family val="1"/>
        <charset val="186"/>
      </rPr>
      <t>euro</t>
    </r>
    <r>
      <rPr>
        <sz val="12"/>
        <color rgb="FF000000"/>
        <rFont val="Times New Roman"/>
        <family val="1"/>
        <charset val="186"/>
      </rPr>
      <t>.</t>
    </r>
  </si>
  <si>
    <r>
      <t xml:space="preserve">Datortehnikas, sakaru un citas biroja tehnikas nolietojums  0,66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19,80 </t>
    </r>
    <r>
      <rPr>
        <b/>
        <i/>
        <sz val="12"/>
        <color rgb="FF000000"/>
        <rFont val="Times New Roman"/>
        <family val="1"/>
        <charset val="186"/>
      </rPr>
      <t>euro</t>
    </r>
    <r>
      <rPr>
        <sz val="12"/>
        <color rgb="FF000000"/>
        <rFont val="Times New Roman"/>
        <family val="1"/>
        <charset val="186"/>
      </rPr>
      <t>.</t>
    </r>
  </si>
  <si>
    <r>
      <t xml:space="preserve">Nemateriālo ieguldījumu nolietojums 0,99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184,14 </t>
    </r>
    <r>
      <rPr>
        <b/>
        <i/>
        <sz val="12"/>
        <color rgb="FF000000"/>
        <rFont val="Times New Roman"/>
        <family val="1"/>
        <charset val="186"/>
      </rPr>
      <t>euro</t>
    </r>
    <r>
      <rPr>
        <sz val="12"/>
        <color rgb="FF000000"/>
        <rFont val="Times New Roman"/>
        <family val="1"/>
        <charset val="186"/>
      </rPr>
      <t>.</t>
    </r>
  </si>
  <si>
    <r>
      <t xml:space="preserve">Datortehnikas, sakaru un citas biroja tehnikas nolietojums 1,69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158,10 </t>
    </r>
    <r>
      <rPr>
        <b/>
        <i/>
        <sz val="12"/>
        <color rgb="FF000000"/>
        <rFont val="Times New Roman"/>
        <family val="1"/>
        <charset val="186"/>
      </rPr>
      <t>euro</t>
    </r>
    <r>
      <rPr>
        <sz val="12"/>
        <color rgb="FF000000"/>
        <rFont val="Times New Roman"/>
        <family val="1"/>
        <charset val="186"/>
      </rPr>
      <t>.</t>
    </r>
  </si>
  <si>
    <r>
      <t xml:space="preserve">Nemateriālo ieguldījumu nolietojums 0,77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61,60 </t>
    </r>
    <r>
      <rPr>
        <b/>
        <i/>
        <sz val="12"/>
        <color rgb="FF000000"/>
        <rFont val="Times New Roman"/>
        <family val="1"/>
        <charset val="186"/>
      </rPr>
      <t>euro</t>
    </r>
    <r>
      <rPr>
        <sz val="12"/>
        <color rgb="FF000000"/>
        <rFont val="Times New Roman"/>
        <family val="1"/>
        <charset val="186"/>
      </rPr>
      <t>.</t>
    </r>
  </si>
  <si>
    <r>
      <t xml:space="preserve">Datortehnikas, sakaru un citas biroja tehnikas nolietojums  0,66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52,80 </t>
    </r>
    <r>
      <rPr>
        <b/>
        <i/>
        <sz val="12"/>
        <color rgb="FF000000"/>
        <rFont val="Times New Roman"/>
        <family val="1"/>
        <charset val="186"/>
      </rPr>
      <t>euro</t>
    </r>
    <r>
      <rPr>
        <sz val="12"/>
        <color rgb="FF000000"/>
        <rFont val="Times New Roman"/>
        <family val="1"/>
        <charset val="186"/>
      </rPr>
      <t>.</t>
    </r>
  </si>
  <si>
    <r>
      <t xml:space="preserve">Nemateriālo ieguldījumu nolietojums 1,43 euro * 74 vienības = </t>
    </r>
    <r>
      <rPr>
        <b/>
        <sz val="12"/>
        <color rgb="FF000000"/>
        <rFont val="Times New Roman"/>
        <family val="1"/>
        <charset val="186"/>
      </rPr>
      <t xml:space="preserve">105,82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</si>
  <si>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1,22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90,28 </t>
    </r>
    <r>
      <rPr>
        <b/>
        <i/>
        <sz val="12"/>
        <color rgb="FF000000"/>
        <rFont val="Times New Roman"/>
        <family val="1"/>
        <charset val="186"/>
      </rPr>
      <t>euro</t>
    </r>
    <r>
      <rPr>
        <i/>
        <sz val="12"/>
        <color rgb="FF000000"/>
        <rFont val="Times New Roman"/>
        <family val="1"/>
        <charset val="186"/>
      </rPr>
      <t>.</t>
    </r>
  </si>
  <si>
    <r>
      <t xml:space="preserve">Nemateriālo ieguldījumu nolietojums 0,77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15,40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</si>
  <si>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0,66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13,20 </t>
    </r>
    <r>
      <rPr>
        <b/>
        <i/>
        <sz val="12"/>
        <color rgb="FF000000"/>
        <rFont val="Times New Roman"/>
        <family val="1"/>
        <charset val="186"/>
      </rPr>
      <t>euro</t>
    </r>
    <r>
      <rPr>
        <i/>
        <sz val="12"/>
        <color rgb="FF000000"/>
        <rFont val="Times New Roman"/>
        <family val="1"/>
        <charset val="186"/>
      </rPr>
      <t>.</t>
    </r>
  </si>
  <si>
    <r>
      <t xml:space="preserve">Nemateriālo ieguldījumu nolietojums 0,88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61,60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</si>
  <si>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0,75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52,50 </t>
    </r>
    <r>
      <rPr>
        <b/>
        <i/>
        <sz val="12"/>
        <color rgb="FF000000"/>
        <rFont val="Times New Roman"/>
        <family val="1"/>
        <charset val="186"/>
      </rPr>
      <t>euro</t>
    </r>
    <r>
      <rPr>
        <i/>
        <sz val="12"/>
        <color rgb="FF000000"/>
        <rFont val="Times New Roman"/>
        <family val="1"/>
        <charset val="186"/>
      </rPr>
      <t>.</t>
    </r>
  </si>
  <si>
    <r>
      <t xml:space="preserve">Nemateriālo ieguldījumu nolietojums 0,77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11,55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</si>
  <si>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0,66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9,90 </t>
    </r>
    <r>
      <rPr>
        <b/>
        <i/>
        <sz val="12"/>
        <color rgb="FF000000"/>
        <rFont val="Times New Roman"/>
        <family val="1"/>
        <charset val="186"/>
      </rPr>
      <t>euro</t>
    </r>
    <r>
      <rPr>
        <i/>
        <sz val="12"/>
        <color rgb="FF000000"/>
        <rFont val="Times New Roman"/>
        <family val="1"/>
        <charset val="186"/>
      </rPr>
      <t>.</t>
    </r>
  </si>
  <si>
    <r>
      <t xml:space="preserve">Nemateriālo ieguldījumu nolietojums 0,88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26,40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</si>
  <si>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0,75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22,50 </t>
    </r>
    <r>
      <rPr>
        <b/>
        <i/>
        <sz val="12"/>
        <color rgb="FF000000"/>
        <rFont val="Times New Roman"/>
        <family val="1"/>
        <charset val="186"/>
      </rPr>
      <t>euro</t>
    </r>
    <r>
      <rPr>
        <i/>
        <sz val="12"/>
        <color rgb="FF000000"/>
        <rFont val="Times New Roman"/>
        <family val="1"/>
        <charset val="186"/>
      </rPr>
      <t>.</t>
    </r>
  </si>
  <si>
    <r>
      <t xml:space="preserve">Nemateriālo ieguldījumu nolietojums  3,51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245,70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</si>
  <si>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3,01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210,70 </t>
    </r>
    <r>
      <rPr>
        <b/>
        <i/>
        <sz val="12"/>
        <color rgb="FF000000"/>
        <rFont val="Times New Roman"/>
        <family val="1"/>
        <charset val="186"/>
      </rPr>
      <t>euro</t>
    </r>
    <r>
      <rPr>
        <i/>
        <sz val="12"/>
        <color rgb="FF000000"/>
        <rFont val="Times New Roman"/>
        <family val="1"/>
        <charset val="186"/>
      </rPr>
      <t>.</t>
    </r>
  </si>
  <si>
    <r>
      <t xml:space="preserve">Nemateriālo ieguldījumu nolietojums 2,64 </t>
    </r>
    <r>
      <rPr>
        <i/>
        <sz val="12"/>
        <color rgb="FF000000"/>
        <rFont val="Times New Roman"/>
        <family val="1"/>
        <charset val="186"/>
      </rPr>
      <t>euro</t>
    </r>
    <r>
      <rPr>
        <sz val="12"/>
        <color rgb="FF000000"/>
        <rFont val="Times New Roman"/>
        <family val="1"/>
        <charset val="186"/>
      </rPr>
      <t xml:space="preserve"> * 200 vienības = 528</t>
    </r>
    <r>
      <rPr>
        <b/>
        <sz val="12"/>
        <color rgb="FF000000"/>
        <rFont val="Times New Roman"/>
        <family val="1"/>
        <charset val="186"/>
      </rPr>
      <t xml:space="preserve">,00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</si>
  <si>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2,26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452,00 </t>
    </r>
    <r>
      <rPr>
        <b/>
        <i/>
        <sz val="12"/>
        <color rgb="FF000000"/>
        <rFont val="Times New Roman"/>
        <family val="1"/>
        <charset val="186"/>
      </rPr>
      <t>euro</t>
    </r>
    <r>
      <rPr>
        <i/>
        <sz val="12"/>
        <color rgb="FF000000"/>
        <rFont val="Times New Roman"/>
        <family val="1"/>
        <charset val="186"/>
      </rPr>
      <t>.</t>
    </r>
  </si>
  <si>
    <r>
      <t xml:space="preserve">Nemateriālo ieguldījumu nolietojums  1,21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242,00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</si>
  <si>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1,04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208,00 </t>
    </r>
    <r>
      <rPr>
        <b/>
        <i/>
        <sz val="12"/>
        <color rgb="FF000000"/>
        <rFont val="Times New Roman"/>
        <family val="1"/>
        <charset val="186"/>
      </rPr>
      <t>euro</t>
    </r>
    <r>
      <rPr>
        <i/>
        <sz val="12"/>
        <color rgb="FF000000"/>
        <rFont val="Times New Roman"/>
        <family val="1"/>
        <charset val="186"/>
      </rPr>
      <t>.</t>
    </r>
  </si>
  <si>
    <r>
      <t xml:space="preserve">Nemateriālo ieguldījumu nolietojums 1,54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231,00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</si>
  <si>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1,32 euro * 150 vienības = </t>
    </r>
    <r>
      <rPr>
        <b/>
        <sz val="12"/>
        <color rgb="FF000000"/>
        <rFont val="Times New Roman"/>
        <family val="1"/>
        <charset val="186"/>
      </rPr>
      <t>198,00</t>
    </r>
    <r>
      <rPr>
        <sz val="12"/>
        <color rgb="FF000000"/>
        <rFont val="Times New Roman"/>
        <family val="1"/>
        <charset val="186"/>
      </rPr>
      <t xml:space="preserve"> </t>
    </r>
    <r>
      <rPr>
        <b/>
        <sz val="12"/>
        <color rgb="FF000000"/>
        <rFont val="Times New Roman"/>
        <family val="1"/>
        <charset val="186"/>
      </rPr>
      <t>euro</t>
    </r>
    <r>
      <rPr>
        <sz val="12"/>
        <color rgb="FF000000"/>
        <rFont val="Times New Roman"/>
        <family val="1"/>
        <charset val="186"/>
      </rPr>
      <t>.</t>
    </r>
  </si>
  <si>
    <r>
      <t xml:space="preserve">Nemateriālo ieguldījumu nolietojums 2,64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401,28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</si>
  <si>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2,26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343,52 </t>
    </r>
    <r>
      <rPr>
        <b/>
        <i/>
        <sz val="12"/>
        <color rgb="FF000000"/>
        <rFont val="Times New Roman"/>
        <family val="1"/>
        <charset val="186"/>
      </rPr>
      <t>euro</t>
    </r>
    <r>
      <rPr>
        <i/>
        <sz val="12"/>
        <color rgb="FF000000"/>
        <rFont val="Times New Roman"/>
        <family val="1"/>
        <charset val="186"/>
      </rPr>
      <t>.</t>
    </r>
  </si>
  <si>
    <r>
      <t xml:space="preserve">Nemateriālo ieguldījumu nolietojums 3,08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308,00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</si>
  <si>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2,63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263,00 </t>
    </r>
    <r>
      <rPr>
        <b/>
        <i/>
        <sz val="12"/>
        <color rgb="FF000000"/>
        <rFont val="Times New Roman"/>
        <family val="1"/>
        <charset val="186"/>
      </rPr>
      <t>euro</t>
    </r>
    <r>
      <rPr>
        <i/>
        <sz val="12"/>
        <color rgb="FF000000"/>
        <rFont val="Times New Roman"/>
        <family val="1"/>
        <charset val="186"/>
      </rPr>
      <t>.</t>
    </r>
  </si>
  <si>
    <r>
      <t xml:space="preserve">Nemateriālo ieguldījumu nolietojums 4,39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219,50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</si>
  <si>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3,76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188,00 euro</t>
    </r>
    <r>
      <rPr>
        <sz val="12"/>
        <color rgb="FF000000"/>
        <rFont val="Times New Roman"/>
        <family val="1"/>
        <charset val="186"/>
      </rPr>
      <t>.</t>
    </r>
  </si>
  <si>
    <r>
      <t xml:space="preserve">Nemateriālo ieguldījumu nolietojums 5,49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109,80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</si>
  <si>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4,70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94,00 </t>
    </r>
    <r>
      <rPr>
        <b/>
        <i/>
        <sz val="12"/>
        <color rgb="FF000000"/>
        <rFont val="Times New Roman"/>
        <family val="1"/>
        <charset val="186"/>
      </rPr>
      <t>euro</t>
    </r>
    <r>
      <rPr>
        <i/>
        <sz val="12"/>
        <color rgb="FF000000"/>
        <rFont val="Times New Roman"/>
        <family val="1"/>
        <charset val="186"/>
      </rPr>
      <t>.</t>
    </r>
  </si>
  <si>
    <r>
      <t xml:space="preserve">Nemateriālo ieguldījumu nolietojums 2,64 </t>
    </r>
    <r>
      <rPr>
        <i/>
        <sz val="12"/>
        <color rgb="FF000000"/>
        <rFont val="Times New Roman"/>
        <family val="1"/>
        <charset val="186"/>
      </rPr>
      <t>euro.</t>
    </r>
    <r>
      <rPr>
        <sz val="12"/>
        <color rgb="FF000000"/>
        <rFont val="Times New Roman"/>
        <family val="1"/>
        <charset val="186"/>
      </rPr>
      <t xml:space="preserve"> 1,32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66,00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</si>
  <si>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1,13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56,50 </t>
    </r>
    <r>
      <rPr>
        <b/>
        <i/>
        <sz val="12"/>
        <color rgb="FF000000"/>
        <rFont val="Times New Roman"/>
        <family val="1"/>
        <charset val="186"/>
      </rPr>
      <t>euro</t>
    </r>
    <r>
      <rPr>
        <i/>
        <sz val="12"/>
        <color rgb="FF000000"/>
        <rFont val="Times New Roman"/>
        <family val="1"/>
        <charset val="186"/>
      </rPr>
      <t>.</t>
    </r>
  </si>
  <si>
    <r>
      <t xml:space="preserve">Nemateriālo ieguldījumu nolietojums 1,32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2,64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</si>
  <si>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1,13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2,26 </t>
    </r>
    <r>
      <rPr>
        <b/>
        <i/>
        <sz val="12"/>
        <color rgb="FF000000"/>
        <rFont val="Times New Roman"/>
        <family val="1"/>
        <charset val="186"/>
      </rPr>
      <t>euro</t>
    </r>
    <r>
      <rPr>
        <i/>
        <sz val="12"/>
        <color rgb="FF000000"/>
        <rFont val="Times New Roman"/>
        <family val="1"/>
        <charset val="186"/>
      </rPr>
      <t>.</t>
    </r>
  </si>
  <si>
    <r>
      <t xml:space="preserve">Nemateriālo ieguldījumu nolietojums 1,10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5,50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</si>
  <si>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0,94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4,70 </t>
    </r>
    <r>
      <rPr>
        <b/>
        <i/>
        <sz val="12"/>
        <color rgb="FF000000"/>
        <rFont val="Times New Roman"/>
        <family val="1"/>
        <charset val="186"/>
      </rPr>
      <t>euro</t>
    </r>
    <r>
      <rPr>
        <i/>
        <sz val="12"/>
        <color rgb="FF000000"/>
        <rFont val="Times New Roman"/>
        <family val="1"/>
        <charset val="186"/>
      </rPr>
      <t>.</t>
    </r>
  </si>
  <si>
    <r>
      <t xml:space="preserve">Nemateriālo ieguldījumu nolietojums 1,21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66,55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</si>
  <si>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1,04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57,20 </t>
    </r>
    <r>
      <rPr>
        <b/>
        <i/>
        <sz val="12"/>
        <color rgb="FF000000"/>
        <rFont val="Times New Roman"/>
        <family val="1"/>
        <charset val="186"/>
      </rPr>
      <t>euro</t>
    </r>
    <r>
      <rPr>
        <i/>
        <sz val="12"/>
        <color rgb="FF000000"/>
        <rFont val="Times New Roman"/>
        <family val="1"/>
        <charset val="186"/>
      </rPr>
      <t>.</t>
    </r>
  </si>
  <si>
    <r>
      <t xml:space="preserve">Nemateriālo ieguldījumu nolietojums 1,43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85,80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</si>
  <si>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1,22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73,20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</si>
  <si>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1,32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26,40 </t>
    </r>
    <r>
      <rPr>
        <b/>
        <i/>
        <sz val="12"/>
        <color rgb="FF000000"/>
        <rFont val="Times New Roman"/>
        <family val="1"/>
        <charset val="186"/>
      </rPr>
      <t>euro</t>
    </r>
    <r>
      <rPr>
        <i/>
        <sz val="12"/>
        <color rgb="FF000000"/>
        <rFont val="Times New Roman"/>
        <family val="1"/>
        <charset val="186"/>
      </rPr>
      <t>.</t>
    </r>
  </si>
  <si>
    <r>
      <t xml:space="preserve">Nemateriālo ieguldījumu nolietojums 2,64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76,56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</si>
  <si>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2,26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65,54 </t>
    </r>
    <r>
      <rPr>
        <b/>
        <i/>
        <sz val="12"/>
        <color rgb="FF000000"/>
        <rFont val="Times New Roman"/>
        <family val="1"/>
        <charset val="186"/>
      </rPr>
      <t>euro</t>
    </r>
    <r>
      <rPr>
        <i/>
        <sz val="12"/>
        <color rgb="FF000000"/>
        <rFont val="Times New Roman"/>
        <family val="1"/>
        <charset val="186"/>
      </rPr>
      <t>.</t>
    </r>
  </si>
  <si>
    <r>
      <t xml:space="preserve">Nemateriālo ieguldījumu nolietojums 1,21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36,30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</si>
  <si>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1,04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31,20 </t>
    </r>
    <r>
      <rPr>
        <b/>
        <i/>
        <sz val="12"/>
        <color rgb="FF000000"/>
        <rFont val="Times New Roman"/>
        <family val="1"/>
        <charset val="186"/>
      </rPr>
      <t>euro</t>
    </r>
    <r>
      <rPr>
        <i/>
        <sz val="12"/>
        <color rgb="FF000000"/>
        <rFont val="Times New Roman"/>
        <family val="1"/>
        <charset val="186"/>
      </rPr>
      <t>.</t>
    </r>
  </si>
  <si>
    <r>
      <t xml:space="preserve">Nemateriālo ieguldījumu nolietojums 1,32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92,40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</si>
  <si>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1,13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79,10 </t>
    </r>
    <r>
      <rPr>
        <b/>
        <i/>
        <sz val="12"/>
        <color rgb="FF000000"/>
        <rFont val="Times New Roman"/>
        <family val="1"/>
        <charset val="186"/>
      </rPr>
      <t>euro</t>
    </r>
    <r>
      <rPr>
        <i/>
        <sz val="12"/>
        <color rgb="FF000000"/>
        <rFont val="Times New Roman"/>
        <family val="1"/>
        <charset val="186"/>
      </rPr>
      <t>.</t>
    </r>
  </si>
  <si>
    <r>
      <t xml:space="preserve">Nemateriālo ieguldījumu nolietojums 1,76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79,20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</si>
  <si>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1,51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67,95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</si>
  <si>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2,63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231,44 </t>
    </r>
    <r>
      <rPr>
        <b/>
        <i/>
        <sz val="12"/>
        <color rgb="FF000000"/>
        <rFont val="Times New Roman"/>
        <family val="1"/>
        <charset val="186"/>
      </rPr>
      <t>euro</t>
    </r>
    <r>
      <rPr>
        <i/>
        <sz val="12"/>
        <color rgb="FF000000"/>
        <rFont val="Times New Roman"/>
        <family val="1"/>
        <charset val="186"/>
      </rPr>
      <t>.</t>
    </r>
  </si>
  <si>
    <r>
      <t xml:space="preserve">Nemateriālo ieguldījumu nolietojums 3,08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271,04 </t>
    </r>
    <r>
      <rPr>
        <b/>
        <i/>
        <sz val="12"/>
        <color rgb="FF000000"/>
        <rFont val="Times New Roman"/>
        <family val="1"/>
        <charset val="186"/>
      </rPr>
      <t>euro</t>
    </r>
    <r>
      <rPr>
        <i/>
        <sz val="12"/>
        <color rgb="FF000000"/>
        <rFont val="Times New Roman"/>
        <family val="1"/>
        <charset val="186"/>
      </rPr>
      <t>.</t>
    </r>
  </si>
  <si>
    <r>
      <t xml:space="preserve">Nemateriālo ieguldījumu nolietojums 4,17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62,55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</si>
  <si>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3,58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53,70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</si>
  <si>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0,75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1,50 </t>
    </r>
    <r>
      <rPr>
        <b/>
        <i/>
        <sz val="12"/>
        <color rgb="FF000000"/>
        <rFont val="Times New Roman"/>
        <family val="1"/>
        <charset val="186"/>
      </rPr>
      <t>euro</t>
    </r>
    <r>
      <rPr>
        <i/>
        <sz val="12"/>
        <color rgb="FF000000"/>
        <rFont val="Times New Roman"/>
        <family val="1"/>
        <charset val="186"/>
      </rPr>
      <t>.</t>
    </r>
  </si>
  <si>
    <r>
      <t xml:space="preserve">Nemateriālo ieguldījumu nolietojums 1,32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9,24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</si>
  <si>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1,13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7,91</t>
    </r>
    <r>
      <rPr>
        <b/>
        <i/>
        <sz val="12"/>
        <color rgb="FF000000"/>
        <rFont val="Times New Roman"/>
        <family val="1"/>
        <charset val="186"/>
      </rPr>
      <t>euro</t>
    </r>
    <r>
      <rPr>
        <i/>
        <sz val="12"/>
        <color rgb="FF000000"/>
        <rFont val="Times New Roman"/>
        <family val="1"/>
        <charset val="186"/>
      </rPr>
      <t>.</t>
    </r>
  </si>
  <si>
    <r>
      <t xml:space="preserve">Nemateriālo ieguldījumu nolietojums 1,10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38,50 </t>
    </r>
    <r>
      <rPr>
        <b/>
        <i/>
        <sz val="12"/>
        <color rgb="FF000000"/>
        <rFont val="Times New Roman"/>
        <family val="1"/>
        <charset val="186"/>
      </rPr>
      <t>euro</t>
    </r>
    <r>
      <rPr>
        <i/>
        <sz val="12"/>
        <color rgb="FF000000"/>
        <rFont val="Times New Roman"/>
        <family val="1"/>
        <charset val="186"/>
      </rPr>
      <t>.</t>
    </r>
  </si>
  <si>
    <r>
      <t xml:space="preserve">Nemateriālo ieguldījumu nolietojums 0,99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19,80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</si>
  <si>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0,85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17,00 </t>
    </r>
    <r>
      <rPr>
        <b/>
        <i/>
        <sz val="12"/>
        <color rgb="FF000000"/>
        <rFont val="Times New Roman"/>
        <family val="1"/>
        <charset val="186"/>
      </rPr>
      <t>euro</t>
    </r>
    <r>
      <rPr>
        <i/>
        <sz val="12"/>
        <color rgb="FF000000"/>
        <rFont val="Times New Roman"/>
        <family val="1"/>
        <charset val="186"/>
      </rPr>
      <t>.</t>
    </r>
  </si>
  <si>
    <r>
      <t xml:space="preserve">Nemateriālo ieguldījumu nolietojums 1,21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18,15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</si>
  <si>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1,04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15,60 </t>
    </r>
    <r>
      <rPr>
        <b/>
        <i/>
        <sz val="12"/>
        <color rgb="FF000000"/>
        <rFont val="Times New Roman"/>
        <family val="1"/>
        <charset val="186"/>
      </rPr>
      <t>euro</t>
    </r>
    <r>
      <rPr>
        <i/>
        <sz val="12"/>
        <color rgb="FF000000"/>
        <rFont val="Times New Roman"/>
        <family val="1"/>
        <charset val="186"/>
      </rPr>
      <t>.</t>
    </r>
  </si>
  <si>
    <r>
      <t xml:space="preserve">Nemateriālo ieguldījumu nolietojums 0,22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0,22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</si>
  <si>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0,19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0,19 </t>
    </r>
    <r>
      <rPr>
        <b/>
        <i/>
        <sz val="12"/>
        <color rgb="FF000000"/>
        <rFont val="Times New Roman"/>
        <family val="1"/>
        <charset val="186"/>
      </rPr>
      <t>euro</t>
    </r>
    <r>
      <rPr>
        <i/>
        <sz val="12"/>
        <color rgb="FF000000"/>
        <rFont val="Times New Roman"/>
        <family val="1"/>
        <charset val="186"/>
      </rPr>
      <t>.</t>
    </r>
  </si>
  <si>
    <r>
      <t xml:space="preserve">Nemateriālo ieguldījumu nolietojums 0,44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2,64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</si>
  <si>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0,38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2,28 </t>
    </r>
    <r>
      <rPr>
        <b/>
        <i/>
        <sz val="12"/>
        <color rgb="FF000000"/>
        <rFont val="Times New Roman"/>
        <family val="1"/>
        <charset val="186"/>
      </rPr>
      <t>euro</t>
    </r>
    <r>
      <rPr>
        <i/>
        <sz val="12"/>
        <color rgb="FF000000"/>
        <rFont val="Times New Roman"/>
        <family val="1"/>
        <charset val="186"/>
      </rPr>
      <t>.</t>
    </r>
  </si>
  <si>
    <r>
      <t xml:space="preserve">Nemateriālo ieguldījumu nolietojums 0,99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0,99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</si>
  <si>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0,85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0,85 </t>
    </r>
    <r>
      <rPr>
        <b/>
        <i/>
        <sz val="12"/>
        <color rgb="FF000000"/>
        <rFont val="Times New Roman"/>
        <family val="1"/>
        <charset val="186"/>
      </rPr>
      <t>euro</t>
    </r>
    <r>
      <rPr>
        <i/>
        <sz val="12"/>
        <color rgb="FF000000"/>
        <rFont val="Times New Roman"/>
        <family val="1"/>
        <charset val="186"/>
      </rPr>
      <t>.</t>
    </r>
  </si>
  <si>
    <r>
      <t xml:space="preserve">Nemateriālo ieguldījumu nolietojums 0,44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47,96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</si>
  <si>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0,38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41,42 </t>
    </r>
    <r>
      <rPr>
        <b/>
        <i/>
        <sz val="12"/>
        <color rgb="FF000000"/>
        <rFont val="Times New Roman"/>
        <family val="1"/>
        <charset val="186"/>
      </rPr>
      <t>euro</t>
    </r>
    <r>
      <rPr>
        <i/>
        <sz val="12"/>
        <color rgb="FF000000"/>
        <rFont val="Times New Roman"/>
        <family val="1"/>
        <charset val="186"/>
      </rPr>
      <t>.</t>
    </r>
  </si>
  <si>
    <r>
      <t xml:space="preserve">Nemateriālo ieguldījumu nolietojums 0,55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137,50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</si>
  <si>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0,47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117,50 </t>
    </r>
    <r>
      <rPr>
        <b/>
        <i/>
        <sz val="12"/>
        <color rgb="FF000000"/>
        <rFont val="Times New Roman"/>
        <family val="1"/>
        <charset val="186"/>
      </rPr>
      <t>euro</t>
    </r>
    <r>
      <rPr>
        <i/>
        <sz val="12"/>
        <color rgb="FF000000"/>
        <rFont val="Times New Roman"/>
        <family val="1"/>
        <charset val="186"/>
      </rPr>
      <t>.</t>
    </r>
  </si>
  <si>
    <r>
      <t xml:space="preserve">Nemateriālo ieguldījumu nolietojums 0,66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49,50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</si>
  <si>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0,56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42,00 </t>
    </r>
    <r>
      <rPr>
        <b/>
        <i/>
        <sz val="12"/>
        <color rgb="FF000000"/>
        <rFont val="Times New Roman"/>
        <family val="1"/>
        <charset val="186"/>
      </rPr>
      <t>euro</t>
    </r>
    <r>
      <rPr>
        <i/>
        <sz val="12"/>
        <color rgb="FF000000"/>
        <rFont val="Times New Roman"/>
        <family val="1"/>
        <charset val="186"/>
      </rPr>
      <t>.</t>
    </r>
  </si>
  <si>
    <r>
      <t xml:space="preserve">Nemateriālo ieguldījumu nolietojums  0,77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297,99 </t>
    </r>
    <r>
      <rPr>
        <b/>
        <i/>
        <sz val="12"/>
        <color rgb="FF000000"/>
        <rFont val="Times New Roman"/>
        <family val="1"/>
        <charset val="186"/>
      </rPr>
      <t>euro</t>
    </r>
    <r>
      <rPr>
        <i/>
        <sz val="12"/>
        <color rgb="FF000000"/>
        <rFont val="Times New Roman"/>
        <family val="1"/>
        <charset val="186"/>
      </rPr>
      <t>.</t>
    </r>
  </si>
  <si>
    <r>
      <t xml:space="preserve">Nemateriālo ieguldījumu nolietojums 2,86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311,74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</si>
  <si>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2,45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267,05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</si>
  <si>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3,01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343,14 </t>
    </r>
    <r>
      <rPr>
        <b/>
        <i/>
        <sz val="12"/>
        <color rgb="FF000000"/>
        <rFont val="Times New Roman"/>
        <family val="1"/>
        <charset val="186"/>
      </rPr>
      <t>euro</t>
    </r>
    <r>
      <rPr>
        <i/>
        <sz val="12"/>
        <color rgb="FF000000"/>
        <rFont val="Times New Roman"/>
        <family val="1"/>
        <charset val="186"/>
      </rPr>
      <t>.</t>
    </r>
  </si>
  <si>
    <r>
      <t xml:space="preserve">Nemateriālo ieguldījumu nolietojums 3,29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16,45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</si>
  <si>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2,82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14,10 </t>
    </r>
    <r>
      <rPr>
        <b/>
        <i/>
        <sz val="12"/>
        <color rgb="FF000000"/>
        <rFont val="Times New Roman"/>
        <family val="1"/>
        <charset val="186"/>
      </rPr>
      <t>euro</t>
    </r>
    <r>
      <rPr>
        <i/>
        <sz val="12"/>
        <color rgb="FF000000"/>
        <rFont val="Times New Roman"/>
        <family val="1"/>
        <charset val="186"/>
      </rPr>
      <t>.</t>
    </r>
  </si>
  <si>
    <r>
      <t xml:space="preserve">Nemateriālo ieguldījumu nolietojums 0,66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0,66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</si>
  <si>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0,56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0,56 </t>
    </r>
    <r>
      <rPr>
        <b/>
        <i/>
        <sz val="12"/>
        <color rgb="FF000000"/>
        <rFont val="Times New Roman"/>
        <family val="1"/>
        <charset val="186"/>
      </rPr>
      <t>euro</t>
    </r>
    <r>
      <rPr>
        <i/>
        <sz val="12"/>
        <color rgb="FF000000"/>
        <rFont val="Times New Roman"/>
        <family val="1"/>
        <charset val="186"/>
      </rPr>
      <t>.</t>
    </r>
  </si>
  <si>
    <r>
      <t xml:space="preserve">Nemateriālo ieguldījumu nolietojums 0,44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39,60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</si>
  <si>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0,38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34,20 </t>
    </r>
    <r>
      <rPr>
        <b/>
        <i/>
        <sz val="12"/>
        <color rgb="FF000000"/>
        <rFont val="Times New Roman"/>
        <family val="1"/>
        <charset val="186"/>
      </rPr>
      <t>euro</t>
    </r>
    <r>
      <rPr>
        <i/>
        <sz val="12"/>
        <color rgb="FF000000"/>
        <rFont val="Times New Roman"/>
        <family val="1"/>
        <charset val="186"/>
      </rPr>
      <t>.</t>
    </r>
  </si>
  <si>
    <r>
      <t xml:space="preserve">Nemateriālo ieguldījumu nolietojums 0,55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7,70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</si>
  <si>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0,47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6,58 </t>
    </r>
    <r>
      <rPr>
        <b/>
        <i/>
        <sz val="12"/>
        <color rgb="FF000000"/>
        <rFont val="Times New Roman"/>
        <family val="1"/>
        <charset val="186"/>
      </rPr>
      <t>euro</t>
    </r>
    <r>
      <rPr>
        <i/>
        <sz val="12"/>
        <color rgb="FF000000"/>
        <rFont val="Times New Roman"/>
        <family val="1"/>
        <charset val="186"/>
      </rPr>
      <t>.</t>
    </r>
  </si>
  <si>
    <r>
      <t xml:space="preserve">Nemateriālo ieguldījumu nolietojums 0,22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60,72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</si>
  <si>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0,19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52,44 </t>
    </r>
    <r>
      <rPr>
        <b/>
        <i/>
        <sz val="12"/>
        <color rgb="FF000000"/>
        <rFont val="Times New Roman"/>
        <family val="1"/>
        <charset val="186"/>
      </rPr>
      <t>euro</t>
    </r>
    <r>
      <rPr>
        <i/>
        <sz val="12"/>
        <color rgb="FF000000"/>
        <rFont val="Times New Roman"/>
        <family val="1"/>
        <charset val="186"/>
      </rPr>
      <t>.</t>
    </r>
  </si>
  <si>
    <r>
      <t xml:space="preserve">Nemateriālo ieguldījumu nolietojums 0,15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19,05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</si>
  <si>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0,13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16,51 </t>
    </r>
    <r>
      <rPr>
        <b/>
        <i/>
        <sz val="12"/>
        <color rgb="FF000000"/>
        <rFont val="Times New Roman"/>
        <family val="1"/>
        <charset val="186"/>
      </rPr>
      <t>euro</t>
    </r>
    <r>
      <rPr>
        <i/>
        <sz val="12"/>
        <color rgb="FF000000"/>
        <rFont val="Times New Roman"/>
        <family val="1"/>
        <charset val="186"/>
      </rPr>
      <t>.</t>
    </r>
  </si>
  <si>
    <r>
      <t xml:space="preserve">Nemateriālo ieguldījumu nolietojums 0,13 euro * 55 vienības = </t>
    </r>
    <r>
      <rPr>
        <b/>
        <sz val="12"/>
        <color rgb="FF000000"/>
        <rFont val="Times New Roman"/>
        <family val="1"/>
        <charset val="186"/>
      </rPr>
      <t xml:space="preserve">7,15 </t>
    </r>
    <r>
      <rPr>
        <b/>
        <i/>
        <sz val="12"/>
        <color rgb="FF000000"/>
        <rFont val="Times New Roman"/>
        <family val="1"/>
        <charset val="186"/>
      </rPr>
      <t>euro.</t>
    </r>
  </si>
  <si>
    <r>
      <t xml:space="preserve">Datortehnikas, sakaru un citas biroja tehnikas nolietojums 0,11 euro * 55 vienības = </t>
    </r>
    <r>
      <rPr>
        <b/>
        <sz val="12"/>
        <color rgb="FF000000"/>
        <rFont val="Times New Roman"/>
        <family val="1"/>
        <charset val="186"/>
      </rPr>
      <t xml:space="preserve">6,05 </t>
    </r>
    <r>
      <rPr>
        <b/>
        <i/>
        <sz val="12"/>
        <color rgb="FF000000"/>
        <rFont val="Times New Roman"/>
        <family val="1"/>
        <charset val="186"/>
      </rPr>
      <t>euro.</t>
    </r>
  </si>
  <si>
    <r>
      <t xml:space="preserve">Nemateriālo ieguldījumu nolietojums 0,23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0,46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</si>
  <si>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0,20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0,40 </t>
    </r>
    <r>
      <rPr>
        <b/>
        <i/>
        <sz val="12"/>
        <color rgb="FF000000"/>
        <rFont val="Times New Roman"/>
        <family val="1"/>
        <charset val="186"/>
      </rPr>
      <t>euro</t>
    </r>
    <r>
      <rPr>
        <i/>
        <sz val="12"/>
        <color rgb="FF000000"/>
        <rFont val="Times New Roman"/>
        <family val="1"/>
        <charset val="186"/>
      </rPr>
      <t>.</t>
    </r>
  </si>
  <si>
    <r>
      <t xml:space="preserve">Nemateriālo ieguldījumu nolietojums 0,55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0,55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</si>
  <si>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0,47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0,47 </t>
    </r>
    <r>
      <rPr>
        <b/>
        <i/>
        <sz val="12"/>
        <color rgb="FF000000"/>
        <rFont val="Times New Roman"/>
        <family val="1"/>
        <charset val="186"/>
      </rPr>
      <t>euro</t>
    </r>
    <r>
      <rPr>
        <i/>
        <sz val="12"/>
        <color rgb="FF000000"/>
        <rFont val="Times New Roman"/>
        <family val="1"/>
        <charset val="186"/>
      </rPr>
      <t>.</t>
    </r>
  </si>
  <si>
    <r>
      <t xml:space="preserve">Nemateriālo ieguldījumu nolietojums 0,16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0,80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</si>
  <si>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0,70 </t>
    </r>
    <r>
      <rPr>
        <b/>
        <i/>
        <sz val="12"/>
        <color rgb="FF000000"/>
        <rFont val="Times New Roman"/>
        <family val="1"/>
        <charset val="186"/>
      </rPr>
      <t>euro</t>
    </r>
    <r>
      <rPr>
        <i/>
        <sz val="12"/>
        <color rgb="FF000000"/>
        <rFont val="Times New Roman"/>
        <family val="1"/>
        <charset val="186"/>
      </rPr>
      <t>.</t>
    </r>
  </si>
  <si>
    <r>
      <t xml:space="preserve">Nemateriālo ieguldījumu nolietojums 0,33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1,65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</si>
  <si>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0,28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1,40 </t>
    </r>
    <r>
      <rPr>
        <b/>
        <i/>
        <sz val="12"/>
        <color rgb="FF000000"/>
        <rFont val="Times New Roman"/>
        <family val="1"/>
        <charset val="186"/>
      </rPr>
      <t>euro</t>
    </r>
    <r>
      <rPr>
        <i/>
        <sz val="12"/>
        <color rgb="FF000000"/>
        <rFont val="Times New Roman"/>
        <family val="1"/>
        <charset val="186"/>
      </rPr>
      <t>.</t>
    </r>
  </si>
  <si>
    <r>
      <t xml:space="preserve">Nemateriālo ieguldījumu nolietojums 0,22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3,30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</si>
  <si>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0,19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2,85 </t>
    </r>
    <r>
      <rPr>
        <b/>
        <i/>
        <sz val="12"/>
        <color rgb="FF000000"/>
        <rFont val="Times New Roman"/>
        <family val="1"/>
        <charset val="186"/>
      </rPr>
      <t>euro</t>
    </r>
    <r>
      <rPr>
        <i/>
        <sz val="12"/>
        <color rgb="FF000000"/>
        <rFont val="Times New Roman"/>
        <family val="1"/>
        <charset val="186"/>
      </rPr>
      <t>.</t>
    </r>
  </si>
  <si>
    <r>
      <t xml:space="preserve">Nemateriālo ieguldījumu nolietojums 0,22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1,10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</si>
  <si>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0,19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0,95 </t>
    </r>
    <r>
      <rPr>
        <b/>
        <i/>
        <sz val="12"/>
        <color rgb="FF000000"/>
        <rFont val="Times New Roman"/>
        <family val="1"/>
        <charset val="186"/>
      </rPr>
      <t>euro</t>
    </r>
    <r>
      <rPr>
        <i/>
        <sz val="12"/>
        <color rgb="FF000000"/>
        <rFont val="Times New Roman"/>
        <family val="1"/>
        <charset val="186"/>
      </rPr>
      <t>.</t>
    </r>
  </si>
  <si>
    <r>
      <t xml:space="preserve">Pārējo sakaru pakalpojumu izdevumi: 0,13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4,81 </t>
    </r>
    <r>
      <rPr>
        <b/>
        <i/>
        <sz val="12"/>
        <color rgb="FF000000"/>
        <rFont val="Times New Roman"/>
        <family val="1"/>
        <charset val="186"/>
      </rPr>
      <t>euro.</t>
    </r>
  </si>
  <si>
    <r>
      <t xml:space="preserve">Biroja preces 0,08 </t>
    </r>
    <r>
      <rPr>
        <i/>
        <sz val="12"/>
        <color rgb="FF000000"/>
        <rFont val="Times New Roman"/>
        <family val="1"/>
        <charset val="186"/>
      </rPr>
      <t>euro</t>
    </r>
    <r>
      <rPr>
        <sz val="12"/>
        <color rgb="FF000000"/>
        <rFont val="Times New Roman"/>
        <family val="1"/>
        <charset val="186"/>
      </rPr>
      <t xml:space="preserve"> * 37 vienības </t>
    </r>
    <r>
      <rPr>
        <b/>
        <sz val="12"/>
        <color rgb="FF000000"/>
        <rFont val="Times New Roman"/>
        <family val="1"/>
        <charset val="186"/>
      </rPr>
      <t xml:space="preserve">= 2,96 </t>
    </r>
    <r>
      <rPr>
        <b/>
        <i/>
        <sz val="12"/>
        <color rgb="FF000000"/>
        <rFont val="Times New Roman"/>
        <family val="1"/>
        <charset val="186"/>
      </rPr>
      <t>euro.</t>
    </r>
    <r>
      <rPr>
        <b/>
        <sz val="12"/>
        <color rgb="FF000000"/>
        <rFont val="Times New Roman"/>
        <family val="1"/>
        <charset val="186"/>
      </rPr>
      <t xml:space="preserve"> </t>
    </r>
  </si>
  <si>
    <r>
      <t xml:space="preserve">Inventārs 0,07 </t>
    </r>
    <r>
      <rPr>
        <i/>
        <sz val="12"/>
        <color rgb="FF000000"/>
        <rFont val="Times New Roman"/>
        <family val="1"/>
        <charset val="186"/>
      </rPr>
      <t>euro</t>
    </r>
    <r>
      <rPr>
        <sz val="12"/>
        <color rgb="FF000000"/>
        <rFont val="Times New Roman"/>
        <family val="1"/>
        <charset val="186"/>
      </rPr>
      <t xml:space="preserve"> * 37 vienības </t>
    </r>
    <r>
      <rPr>
        <b/>
        <sz val="12"/>
        <color rgb="FF000000"/>
        <rFont val="Times New Roman"/>
        <family val="1"/>
        <charset val="186"/>
      </rPr>
      <t xml:space="preserve">= 2,59 </t>
    </r>
    <r>
      <rPr>
        <b/>
        <i/>
        <sz val="12"/>
        <color rgb="FF000000"/>
        <rFont val="Times New Roman"/>
        <family val="1"/>
        <charset val="186"/>
      </rPr>
      <t>euro.</t>
    </r>
    <r>
      <rPr>
        <b/>
        <sz val="12"/>
        <color rgb="FF000000"/>
        <rFont val="Times New Roman"/>
        <family val="1"/>
        <charset val="186"/>
      </rPr>
      <t xml:space="preserve"> </t>
    </r>
  </si>
  <si>
    <r>
      <t xml:space="preserve">Nemateriālo ieguldījumu nolietojums 0,66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24,42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</si>
  <si>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0,56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20,72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</si>
  <si>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5,54 </t>
    </r>
    <r>
      <rPr>
        <i/>
        <sz val="12"/>
        <color rgb="FF000000"/>
        <rFont val="Times New Roman"/>
        <family val="1"/>
        <charset val="186"/>
      </rPr>
      <t>euro</t>
    </r>
    <r>
      <rPr>
        <sz val="12"/>
        <color rgb="FF000000"/>
        <rFont val="Times New Roman"/>
        <family val="1"/>
        <charset val="186"/>
      </rPr>
      <t xml:space="preserve"> * 24,09%= 1,33 </t>
    </r>
    <r>
      <rPr>
        <i/>
        <sz val="12"/>
        <color rgb="FF000000"/>
        <rFont val="Times New Roman"/>
        <family val="1"/>
        <charset val="186"/>
      </rPr>
      <t>euro.</t>
    </r>
    <r>
      <rPr>
        <sz val="12"/>
        <color rgb="FF000000"/>
        <rFont val="Times New Roman"/>
        <family val="1"/>
        <charset val="186"/>
      </rPr>
      <t xml:space="preserve"> 1,33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 xml:space="preserve">5 </t>
    </r>
    <r>
      <rPr>
        <sz val="12"/>
        <color rgb="FF000000"/>
        <rFont val="Times New Roman"/>
        <family val="1"/>
        <charset val="186"/>
      </rPr>
      <t xml:space="preserve">vienības = </t>
    </r>
    <r>
      <rPr>
        <b/>
        <sz val="12"/>
        <color rgb="FF000000"/>
        <rFont val="Times New Roman"/>
        <family val="1"/>
        <charset val="186"/>
      </rPr>
      <t xml:space="preserve">6,65 </t>
    </r>
    <r>
      <rPr>
        <b/>
        <i/>
        <sz val="12"/>
        <color rgb="FF000000"/>
        <rFont val="Times New Roman"/>
        <family val="1"/>
        <charset val="186"/>
      </rPr>
      <t>euro</t>
    </r>
    <r>
      <rPr>
        <b/>
        <sz val="12"/>
        <color rgb="FF000000"/>
        <rFont val="Times New Roman"/>
        <family val="1"/>
        <charset val="186"/>
      </rPr>
      <t>.</t>
    </r>
  </si>
  <si>
    <t>Ārstniecības personu un ārstniecības atbalsta personu reģistrācijas apliecības vai ārvalstīs iegūtās profesionalās kvalifikācijas atzīšanas apliecības dublikāta izsniegšana</t>
  </si>
  <si>
    <r>
      <t xml:space="preserve">Maksas pakalpojuma veids: </t>
    </r>
    <r>
      <rPr>
        <sz val="12"/>
        <color theme="1"/>
        <rFont val="Times New Roman"/>
        <family val="1"/>
        <charset val="186"/>
      </rPr>
      <t>17. Ārstniecības personu un ārstniecības atbalsta personu reģistrācijas apliecības vai ārvalstīs iegūtās profesionalās kvalifikācijas atzīšanas apliecības dublikāta izsniegšana</t>
    </r>
  </si>
  <si>
    <r>
      <t xml:space="preserve">Papīrs, uz ES valstīm ierakstīta vēstule. 1,91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210,10 </t>
    </r>
    <r>
      <rPr>
        <b/>
        <i/>
        <sz val="12"/>
        <color rgb="FF000000"/>
        <rFont val="Times New Roman"/>
        <family val="1"/>
        <charset val="186"/>
      </rPr>
      <t>euro</t>
    </r>
    <r>
      <rPr>
        <i/>
        <sz val="12"/>
        <color rgb="FF000000"/>
        <rFont val="Times New Roman"/>
        <family val="1"/>
        <charset val="186"/>
      </rPr>
      <t>.</t>
    </r>
    <r>
      <rPr>
        <sz val="12"/>
        <color rgb="FF000000"/>
        <rFont val="Times New Roman"/>
        <family val="1"/>
        <charset val="186"/>
      </rPr>
      <t xml:space="preserve"> </t>
    </r>
  </si>
  <si>
    <r>
      <t xml:space="preserve">Papīrs, uz ES valstīm ierakstīta vēstule. 1,91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573,00 </t>
    </r>
    <r>
      <rPr>
        <b/>
        <i/>
        <sz val="12"/>
        <color rgb="FF000000"/>
        <rFont val="Times New Roman"/>
        <family val="1"/>
        <charset val="186"/>
      </rPr>
      <t>euro</t>
    </r>
    <r>
      <rPr>
        <i/>
        <sz val="12"/>
        <color rgb="FF000000"/>
        <rFont val="Times New Roman"/>
        <family val="1"/>
        <charset val="186"/>
      </rPr>
      <t>.</t>
    </r>
    <r>
      <rPr>
        <sz val="12"/>
        <color rgb="FF000000"/>
        <rFont val="Times New Roman"/>
        <family val="1"/>
        <charset val="186"/>
      </rPr>
      <t xml:space="preserve"> </t>
    </r>
  </si>
  <si>
    <t xml:space="preserve">Ārstniecības iestādes reģistrācijas apliecības/medicīnas tūrisma apliecinājuma izsniegšana </t>
  </si>
  <si>
    <r>
      <t>atkāpes no būvniecību reglamentējošo normatīvo aktu tehniskajām prasībām saskaņošana</t>
    </r>
    <r>
      <rPr>
        <vertAlign val="superscript"/>
        <sz val="11"/>
        <rFont val="Times New Roman"/>
        <family val="1"/>
        <charset val="186"/>
      </rPr>
      <t xml:space="preserve">1  </t>
    </r>
  </si>
  <si>
    <r>
      <t>Atzinuma sagatavošana par objekta (būves) gatavību ekspluatācijai</t>
    </r>
    <r>
      <rPr>
        <b/>
        <vertAlign val="superscript"/>
        <sz val="11"/>
        <rFont val="Times New Roman"/>
        <family val="1"/>
        <charset val="186"/>
      </rPr>
      <t>1</t>
    </r>
  </si>
  <si>
    <r>
      <t>Kuģa sanitārās apstrādes kontroles atbrīvojuma apliecības vai kuģa sanitārās apstrādes kontroles apliecības izsniegšana</t>
    </r>
    <r>
      <rPr>
        <b/>
        <vertAlign val="superscript"/>
        <sz val="11"/>
        <rFont val="Times New Roman"/>
        <family val="1"/>
        <charset val="186"/>
      </rPr>
      <t>1</t>
    </r>
  </si>
  <si>
    <r>
      <t>Atzinums par vietas izvēli</t>
    </r>
    <r>
      <rPr>
        <b/>
        <vertAlign val="superscript"/>
        <sz val="11"/>
        <rFont val="Times New Roman"/>
        <family val="1"/>
        <charset val="186"/>
      </rPr>
      <t>1</t>
    </r>
  </si>
  <si>
    <r>
      <t>Par tabakas izstrādājumiem, elektroniskajām cigaretēm, to uzpildes flakoniem sniegtās informācijas ikgadēja apstrāde</t>
    </r>
    <r>
      <rPr>
        <vertAlign val="superscript"/>
        <sz val="11"/>
        <color theme="1"/>
        <rFont val="Times New Roman"/>
        <family val="1"/>
        <charset val="186"/>
      </rPr>
      <t>1</t>
    </r>
  </si>
  <si>
    <r>
      <t>Ārstniecības personu un ārstniecības atbalsta personu reģistrācijas apliecības izsniegšana</t>
    </r>
    <r>
      <rPr>
        <vertAlign val="superscript"/>
        <sz val="11"/>
        <rFont val="Times New Roman"/>
        <family val="1"/>
        <charset val="186"/>
      </rPr>
      <t>1</t>
    </r>
  </si>
  <si>
    <r>
      <t>Par tabakas izstrādājumiem, elektroniskajām cigaretēm, to uzpildes flakoniem pirmreizēji sniegtās informācijas apstrāde</t>
    </r>
    <r>
      <rPr>
        <vertAlign val="superscript"/>
        <sz val="11"/>
        <color theme="1"/>
        <rFont val="Times New Roman"/>
        <family val="1"/>
        <charset val="186"/>
      </rPr>
      <t>1</t>
    </r>
  </si>
  <si>
    <r>
      <t>Atzinuma sagatavošana par kuģa attīrīšanas iekārtu darbības efektivitāti</t>
    </r>
    <r>
      <rPr>
        <vertAlign val="superscript"/>
        <sz val="11"/>
        <color theme="1"/>
        <rFont val="Times New Roman"/>
        <family val="1"/>
        <charset val="186"/>
      </rPr>
      <t>1</t>
    </r>
  </si>
  <si>
    <r>
      <t>Aizliegtu vai ierobežotu piedevu klātbūtnes tabakas izstrādājumos un raksturīgā aromāta cigaretēs vai tinamajā tabakā novērtējums</t>
    </r>
    <r>
      <rPr>
        <vertAlign val="superscript"/>
        <sz val="11"/>
        <color theme="1"/>
        <rFont val="Times New Roman"/>
        <family val="1"/>
        <charset val="186"/>
      </rPr>
      <t>1</t>
    </r>
  </si>
  <si>
    <r>
      <t>Paraugu atlase Cigarešu emisiju testēšanai</t>
    </r>
    <r>
      <rPr>
        <vertAlign val="superscript"/>
        <sz val="11"/>
        <color theme="1"/>
        <rFont val="Times New Roman"/>
        <family val="1"/>
        <charset val="186"/>
      </rPr>
      <t>1</t>
    </r>
  </si>
  <si>
    <r>
      <t>bērnu nometnēm</t>
    </r>
    <r>
      <rPr>
        <vertAlign val="superscript"/>
        <sz val="11"/>
        <rFont val="Times New Roman"/>
        <family val="1"/>
        <charset val="186"/>
      </rPr>
      <t>1</t>
    </r>
    <r>
      <rPr>
        <sz val="11"/>
        <rFont val="Times New Roman"/>
        <family val="1"/>
        <charset val="186"/>
      </rPr>
      <t xml:space="preserve"> (Jaunsardzes un informācijas centra rīkotajām nometnēm atzinumu sniedz bez maksas)</t>
    </r>
  </si>
  <si>
    <r>
      <t xml:space="preserve">Maksas pakalpojuma veids: </t>
    </r>
    <r>
      <rPr>
        <sz val="12"/>
        <color theme="1"/>
        <rFont val="Times New Roman"/>
        <family val="1"/>
        <charset val="186"/>
      </rPr>
      <t xml:space="preserve">2.4. atkāpes no būvniecību reglamentējošo normatīvo aktu tehniskajām prasībām saskaņošana  </t>
    </r>
    <r>
      <rPr>
        <vertAlign val="superscript"/>
        <sz val="12"/>
        <color theme="1"/>
        <rFont val="Times New Roman"/>
        <family val="1"/>
        <charset val="186"/>
      </rPr>
      <t>1</t>
    </r>
  </si>
  <si>
    <r>
      <t xml:space="preserve">Maksas pakalpojuma veids: </t>
    </r>
    <r>
      <rPr>
        <sz val="12"/>
        <color theme="1"/>
        <rFont val="Times New Roman"/>
        <family val="1"/>
        <charset val="186"/>
      </rPr>
      <t>19. Paraugu ņemšana cigarešu emisiju testēšanai</t>
    </r>
    <r>
      <rPr>
        <vertAlign val="superscript"/>
        <sz val="12"/>
        <color theme="1"/>
        <rFont val="Times New Roman"/>
        <family val="1"/>
        <charset val="186"/>
      </rPr>
      <t>1</t>
    </r>
  </si>
  <si>
    <r>
      <t xml:space="preserve">Maksas pakalpojuma veids: </t>
    </r>
    <r>
      <rPr>
        <sz val="12"/>
        <color theme="1"/>
        <rFont val="Times New Roman"/>
        <family val="1"/>
        <charset val="186"/>
      </rPr>
      <t>7. Atzinuma sagatavošana par kuģa attīrīšanas iekārtu darbības efektivitāti</t>
    </r>
    <r>
      <rPr>
        <vertAlign val="superscript"/>
        <sz val="12"/>
        <color theme="1"/>
        <rFont val="Times New Roman"/>
        <family val="1"/>
        <charset val="186"/>
      </rPr>
      <t>1</t>
    </r>
  </si>
  <si>
    <r>
      <t xml:space="preserve">Maksas pakalpojuma veids: </t>
    </r>
    <r>
      <rPr>
        <sz val="12"/>
        <color theme="1"/>
        <rFont val="Times New Roman"/>
        <family val="1"/>
        <charset val="186"/>
      </rPr>
      <t>20. Par tabakas izstrādājumiem, elektroniskajām cigaretēm, to uzpildes flakoniem pirmreizēji sniegtās informācijas apstrāde</t>
    </r>
    <r>
      <rPr>
        <vertAlign val="superscript"/>
        <sz val="12"/>
        <color theme="1"/>
        <rFont val="Times New Roman"/>
        <family val="1"/>
        <charset val="186"/>
      </rPr>
      <t>1</t>
    </r>
  </si>
  <si>
    <r>
      <t xml:space="preserve">Maksas pakalpojuma veids: </t>
    </r>
    <r>
      <rPr>
        <sz val="12"/>
        <color theme="1"/>
        <rFont val="Times New Roman"/>
        <family val="1"/>
        <charset val="186"/>
      </rPr>
      <t>21. Par tabakas izstrādājumiem, elektroniskajām cigaretēm, to uzpildes flakoniem sniegtās informācijas ikgadēja apstrāde</t>
    </r>
    <r>
      <rPr>
        <vertAlign val="superscript"/>
        <sz val="12"/>
        <color theme="1"/>
        <rFont val="Times New Roman"/>
        <family val="1"/>
        <charset val="186"/>
      </rPr>
      <t>1</t>
    </r>
  </si>
  <si>
    <r>
      <t xml:space="preserve">Maksas pakalpojuma veids: </t>
    </r>
    <r>
      <rPr>
        <sz val="12"/>
        <color theme="1"/>
        <rFont val="Times New Roman"/>
        <family val="1"/>
        <charset val="186"/>
      </rPr>
      <t>22. Aizliegtu vai ierobežotu piedevu klātbūtnes tabakas izstrādājumos un raksturīgā aromāta cigaretēs vai tinamajā tabakā novērtējums</t>
    </r>
    <r>
      <rPr>
        <vertAlign val="superscript"/>
        <sz val="12"/>
        <color theme="1"/>
        <rFont val="Times New Roman"/>
        <family val="1"/>
        <charset val="186"/>
      </rPr>
      <t>1</t>
    </r>
  </si>
  <si>
    <r>
      <t xml:space="preserve">Maksas pakalpojuma veids: </t>
    </r>
    <r>
      <rPr>
        <sz val="12"/>
        <color theme="1"/>
        <rFont val="Times New Roman"/>
        <family val="1"/>
        <charset val="186"/>
      </rPr>
      <t>23. Ārstniecības personu un ārstniecības atbalsta personu reģistrācijas apliecības izsniegšana</t>
    </r>
    <r>
      <rPr>
        <vertAlign val="superscript"/>
        <sz val="12"/>
        <color theme="1"/>
        <rFont val="Times New Roman"/>
        <family val="1"/>
        <charset val="186"/>
      </rPr>
      <t>1</t>
    </r>
  </si>
  <si>
    <r>
      <t xml:space="preserve">Maksas pakalpojuma veids: </t>
    </r>
    <r>
      <rPr>
        <sz val="12"/>
        <color theme="1"/>
        <rFont val="Times New Roman"/>
        <family val="1"/>
        <charset val="186"/>
      </rPr>
      <t>24.Ārstniecības iestādes reģistrācijas apliecības/medicīnas tūrisma apliecinājuma izsniegšana</t>
    </r>
  </si>
  <si>
    <r>
      <rPr>
        <vertAlign val="superscript"/>
        <sz val="11"/>
        <rFont val="Times New Roman"/>
        <family val="1"/>
        <charset val="186"/>
      </rPr>
      <t>1</t>
    </r>
    <r>
      <rPr>
        <sz val="11"/>
        <rFont val="Times New Roman"/>
        <family val="1"/>
        <charset val="186"/>
      </rPr>
      <t>Pievienotās vērtības nodokli nepiemēro saskaņā ar Pievienotās vērtības nodokļa likuma 3.panta astoto daļu</t>
    </r>
  </si>
  <si>
    <r>
      <t xml:space="preserve">Pārējo sakaru pakalpojumu izdevumi: 0,22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0,44 </t>
    </r>
    <r>
      <rPr>
        <b/>
        <i/>
        <sz val="12"/>
        <color rgb="FF000000"/>
        <rFont val="Times New Roman"/>
        <family val="1"/>
        <charset val="186"/>
      </rPr>
      <t>euro.</t>
    </r>
  </si>
  <si>
    <r>
      <t xml:space="preserve">Biroja preces 0,14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0,28 </t>
    </r>
    <r>
      <rPr>
        <b/>
        <i/>
        <sz val="12"/>
        <color rgb="FF000000"/>
        <rFont val="Times New Roman"/>
        <family val="1"/>
        <charset val="186"/>
      </rPr>
      <t>euro.</t>
    </r>
    <r>
      <rPr>
        <b/>
        <sz val="12"/>
        <color rgb="FF000000"/>
        <rFont val="Times New Roman"/>
        <family val="1"/>
        <charset val="186"/>
      </rPr>
      <t xml:space="preserve"> </t>
    </r>
  </si>
  <si>
    <r>
      <t xml:space="preserve">Inventārs 0,11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0,22 </t>
    </r>
    <r>
      <rPr>
        <b/>
        <i/>
        <sz val="12"/>
        <color rgb="FF000000"/>
        <rFont val="Times New Roman"/>
        <family val="1"/>
        <charset val="186"/>
      </rPr>
      <t>euro.</t>
    </r>
    <r>
      <rPr>
        <b/>
        <sz val="12"/>
        <color rgb="FF000000"/>
        <rFont val="Times New Roman"/>
        <family val="1"/>
        <charset val="186"/>
      </rPr>
      <t xml:space="preserve"> </t>
    </r>
  </si>
  <si>
    <r>
      <t xml:space="preserve">Nemateriālo ieguldījumu nolietojums 1,10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2,20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</si>
  <si>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0,94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1,88 </t>
    </r>
    <r>
      <rPr>
        <b/>
        <i/>
        <sz val="12"/>
        <color rgb="FF000000"/>
        <rFont val="Times New Roman"/>
        <family val="1"/>
        <charset val="186"/>
      </rPr>
      <t>euro</t>
    </r>
    <r>
      <rPr>
        <i/>
        <sz val="12"/>
        <color rgb="FF000000"/>
        <rFont val="Times New Roman"/>
        <family val="1"/>
        <charset val="186"/>
      </rPr>
      <t>.</t>
    </r>
  </si>
  <si>
    <r>
      <t xml:space="preserve">Pārējo sakaru pakalpojumu izdevumi: 0,22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6,60 </t>
    </r>
    <r>
      <rPr>
        <b/>
        <i/>
        <sz val="12"/>
        <color rgb="FF000000"/>
        <rFont val="Times New Roman"/>
        <family val="1"/>
        <charset val="186"/>
      </rPr>
      <t>euro.</t>
    </r>
  </si>
  <si>
    <r>
      <t xml:space="preserve">Biroja preces 0,14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4,20 </t>
    </r>
    <r>
      <rPr>
        <b/>
        <i/>
        <sz val="12"/>
        <color rgb="FF000000"/>
        <rFont val="Times New Roman"/>
        <family val="1"/>
        <charset val="186"/>
      </rPr>
      <t>euro.</t>
    </r>
    <r>
      <rPr>
        <b/>
        <sz val="12"/>
        <color rgb="FF000000"/>
        <rFont val="Times New Roman"/>
        <family val="1"/>
        <charset val="186"/>
      </rPr>
      <t xml:space="preserve"> </t>
    </r>
  </si>
  <si>
    <r>
      <t xml:space="preserve">Inventārs 0,11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 3,30 </t>
    </r>
    <r>
      <rPr>
        <b/>
        <i/>
        <sz val="12"/>
        <color rgb="FF000000"/>
        <rFont val="Times New Roman"/>
        <family val="1"/>
        <charset val="186"/>
      </rPr>
      <t>euro.</t>
    </r>
    <r>
      <rPr>
        <b/>
        <sz val="12"/>
        <color rgb="FF000000"/>
        <rFont val="Times New Roman"/>
        <family val="1"/>
        <charset val="186"/>
      </rPr>
      <t xml:space="preserve"> </t>
    </r>
  </si>
  <si>
    <r>
      <t xml:space="preserve">Nemateriālo ieguldījumu nolietojums 1,10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33,00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</si>
  <si>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0,94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28,20 </t>
    </r>
    <r>
      <rPr>
        <b/>
        <i/>
        <sz val="12"/>
        <color rgb="FF000000"/>
        <rFont val="Times New Roman"/>
        <family val="1"/>
        <charset val="186"/>
      </rPr>
      <t>euro</t>
    </r>
    <r>
      <rPr>
        <i/>
        <sz val="12"/>
        <color rgb="FF000000"/>
        <rFont val="Times New Roman"/>
        <family val="1"/>
        <charset val="186"/>
      </rPr>
      <t>.</t>
    </r>
  </si>
  <si>
    <r>
      <t xml:space="preserve">Nemateriālo ieguldījumu nolietojums 0,88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1,76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</si>
  <si>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0,94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32,90 </t>
    </r>
    <r>
      <rPr>
        <b/>
        <i/>
        <sz val="12"/>
        <color rgb="FF000000"/>
        <rFont val="Times New Roman"/>
        <family val="1"/>
        <charset val="186"/>
      </rPr>
      <t>euro</t>
    </r>
    <r>
      <rPr>
        <i/>
        <sz val="12"/>
        <color rgb="FF000000"/>
        <rFont val="Times New Roman"/>
        <family val="1"/>
        <charset val="186"/>
      </rPr>
      <t>.</t>
    </r>
  </si>
  <si>
    <r>
      <t xml:space="preserve">Transportlīdzekļu ekspluatācijas nodoklis 0,10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25,00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</si>
  <si>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0,66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255,42 </t>
    </r>
    <r>
      <rPr>
        <b/>
        <i/>
        <sz val="12"/>
        <color rgb="FF000000"/>
        <rFont val="Times New Roman"/>
        <family val="1"/>
        <charset val="186"/>
      </rPr>
      <t>euro</t>
    </r>
    <r>
      <rPr>
        <i/>
        <sz val="12"/>
        <color rgb="FF000000"/>
        <rFont val="Times New Roman"/>
        <family val="1"/>
        <charset val="186"/>
      </rPr>
      <t>.</t>
    </r>
  </si>
  <si>
    <r>
      <t xml:space="preserve">Pārējo sakaru pakalpojumu izdevumi: 0,42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6,30 </t>
    </r>
    <r>
      <rPr>
        <b/>
        <i/>
        <sz val="12"/>
        <color rgb="FF000000"/>
        <rFont val="Times New Roman"/>
        <family val="1"/>
        <charset val="186"/>
      </rPr>
      <t>euro</t>
    </r>
    <r>
      <rPr>
        <i/>
        <sz val="12"/>
        <color rgb="FF000000"/>
        <rFont val="Times New Roman"/>
        <family val="1"/>
        <charset val="186"/>
      </rPr>
      <t>.</t>
    </r>
  </si>
  <si>
    <r>
      <t xml:space="preserve">Transportlīdzekļu noma 7,66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114,90 </t>
    </r>
    <r>
      <rPr>
        <b/>
        <i/>
        <sz val="12"/>
        <color rgb="FF000000"/>
        <rFont val="Times New Roman"/>
        <family val="1"/>
        <charset val="186"/>
      </rPr>
      <t>euro</t>
    </r>
    <r>
      <rPr>
        <i/>
        <sz val="12"/>
        <color rgb="FF000000"/>
        <rFont val="Times New Roman"/>
        <family val="1"/>
        <charset val="186"/>
      </rPr>
      <t>.</t>
    </r>
  </si>
  <si>
    <r>
      <t xml:space="preserve">Biroja preces 0,27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4,05 </t>
    </r>
    <r>
      <rPr>
        <b/>
        <i/>
        <sz val="12"/>
        <color rgb="FF000000"/>
        <rFont val="Times New Roman"/>
        <family val="1"/>
        <charset val="186"/>
      </rPr>
      <t>euro</t>
    </r>
    <r>
      <rPr>
        <i/>
        <sz val="12"/>
        <color rgb="FF000000"/>
        <rFont val="Times New Roman"/>
        <family val="1"/>
        <charset val="186"/>
      </rPr>
      <t>.</t>
    </r>
    <r>
      <rPr>
        <sz val="12"/>
        <color rgb="FF000000"/>
        <rFont val="Times New Roman"/>
        <family val="1"/>
        <charset val="186"/>
      </rPr>
      <t xml:space="preserve"> </t>
    </r>
  </si>
  <si>
    <r>
      <t xml:space="preserve">Inventārs 0,21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3,15 </t>
    </r>
    <r>
      <rPr>
        <b/>
        <i/>
        <sz val="12"/>
        <color rgb="FF000000"/>
        <rFont val="Times New Roman"/>
        <family val="1"/>
        <charset val="186"/>
      </rPr>
      <t>euro</t>
    </r>
    <r>
      <rPr>
        <i/>
        <sz val="12"/>
        <color rgb="FF000000"/>
        <rFont val="Times New Roman"/>
        <family val="1"/>
        <charset val="186"/>
      </rPr>
      <t>.</t>
    </r>
    <r>
      <rPr>
        <sz val="12"/>
        <color rgb="FF000000"/>
        <rFont val="Times New Roman"/>
        <family val="1"/>
        <charset val="186"/>
      </rPr>
      <t xml:space="preserve"> </t>
    </r>
  </si>
  <si>
    <r>
      <t xml:space="preserve">Kārtējā remonta un iestāžu uzturēšanas materiāli: 0,07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1,05 </t>
    </r>
    <r>
      <rPr>
        <b/>
        <i/>
        <sz val="12"/>
        <color rgb="FF000000"/>
        <rFont val="Times New Roman"/>
        <family val="1"/>
        <charset val="186"/>
      </rPr>
      <t>euro</t>
    </r>
    <r>
      <rPr>
        <i/>
        <sz val="12"/>
        <color rgb="FF000000"/>
        <rFont val="Times New Roman"/>
        <family val="1"/>
        <charset val="186"/>
      </rPr>
      <t>.</t>
    </r>
  </si>
  <si>
    <r>
      <t xml:space="preserve">Nemateriālo ieguldījumu nolietojums 2,09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31,35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</si>
  <si>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1,79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26,85 </t>
    </r>
    <r>
      <rPr>
        <b/>
        <i/>
        <sz val="12"/>
        <color rgb="FF000000"/>
        <rFont val="Times New Roman"/>
        <family val="1"/>
        <charset val="186"/>
      </rPr>
      <t>euro</t>
    </r>
    <r>
      <rPr>
        <i/>
        <sz val="12"/>
        <color rgb="FF000000"/>
        <rFont val="Times New Roman"/>
        <family val="1"/>
        <charset val="186"/>
      </rPr>
      <t>.</t>
    </r>
  </si>
  <si>
    <r>
      <t xml:space="preserve">Nemateriālo ieguldījumu nolietojums 3,51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400,14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</si>
  <si>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0,13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2,73 </t>
    </r>
    <r>
      <rPr>
        <b/>
        <i/>
        <sz val="12"/>
        <color rgb="FF000000"/>
        <rFont val="Times New Roman"/>
        <family val="1"/>
        <charset val="186"/>
      </rPr>
      <t>euro.</t>
    </r>
  </si>
  <si>
    <r>
      <t xml:space="preserve">Nemateriālo ieguldījumu nolietojums 0,15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3,15 </t>
    </r>
    <r>
      <rPr>
        <b/>
        <i/>
        <sz val="12"/>
        <color rgb="FF000000"/>
        <rFont val="Times New Roman"/>
        <family val="1"/>
        <charset val="186"/>
      </rPr>
      <t>euro.</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</si>
  <si>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0,21 </t>
    </r>
    <r>
      <rPr>
        <b/>
        <i/>
        <sz val="12"/>
        <color rgb="FF000000"/>
        <rFont val="Times New Roman"/>
        <family val="1"/>
        <charset val="186"/>
      </rPr>
      <t>euro.</t>
    </r>
  </si>
  <si>
    <r>
      <t xml:space="preserve">Inventārs 0,02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0,42 </t>
    </r>
    <r>
      <rPr>
        <b/>
        <i/>
        <sz val="12"/>
        <color rgb="FF000000"/>
        <rFont val="Times New Roman"/>
        <family val="1"/>
        <charset val="186"/>
      </rPr>
      <t>euro.</t>
    </r>
    <r>
      <rPr>
        <b/>
        <sz val="12"/>
        <color rgb="FF000000"/>
        <rFont val="Times New Roman"/>
        <family val="1"/>
        <charset val="186"/>
      </rPr>
      <t xml:space="preserve"> </t>
    </r>
  </si>
  <si>
    <r>
      <t xml:space="preserve">Biroja preces 0,02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0,42 </t>
    </r>
    <r>
      <rPr>
        <b/>
        <i/>
        <sz val="12"/>
        <color rgb="FF000000"/>
        <rFont val="Times New Roman"/>
        <family val="1"/>
        <charset val="186"/>
      </rPr>
      <t>euro.</t>
    </r>
    <r>
      <rPr>
        <sz val="12"/>
        <color rgb="FF000000"/>
        <rFont val="Times New Roman"/>
        <family val="1"/>
        <charset val="186"/>
      </rPr>
      <t xml:space="preserve"> </t>
    </r>
  </si>
  <si>
    <r>
      <t xml:space="preserve">Iekārtas, inventāra un aparatūras  remonts, tehniskā apkalpošana 0,01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0,21 </t>
    </r>
    <r>
      <rPr>
        <b/>
        <i/>
        <sz val="12"/>
        <color rgb="FF000000"/>
        <rFont val="Times New Roman"/>
        <family val="1"/>
        <charset val="186"/>
      </rPr>
      <t>euro.</t>
    </r>
  </si>
  <si>
    <r>
      <t xml:space="preserve">Iestādes administratīvie izdevumi un ar iestādes darbības nodrošināšanu saistītie izdevumi  0,02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0,42 </t>
    </r>
    <r>
      <rPr>
        <b/>
        <i/>
        <sz val="12"/>
        <color rgb="FF000000"/>
        <rFont val="Times New Roman"/>
        <family val="1"/>
        <charset val="186"/>
      </rPr>
      <t>euro.</t>
    </r>
  </si>
  <si>
    <r>
      <t xml:space="preserve">Pārējo sakaru pakalpojumu izdevumi: 0,03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0,63 </t>
    </r>
    <r>
      <rPr>
        <b/>
        <i/>
        <sz val="12"/>
        <color rgb="FF000000"/>
        <rFont val="Times New Roman"/>
        <family val="1"/>
        <charset val="186"/>
      </rPr>
      <t>euro.</t>
    </r>
  </si>
  <si>
    <r>
      <t xml:space="preserve">Pārējo sakaru pakalpojumu izdevumi: 0,04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0,20 euro</t>
    </r>
    <r>
      <rPr>
        <sz val="12"/>
        <color rgb="FF000000"/>
        <rFont val="Times New Roman"/>
        <family val="1"/>
        <charset val="186"/>
      </rPr>
      <t>.</t>
    </r>
  </si>
  <si>
    <r>
      <t xml:space="preserve">Nekustamā īpašuma uzturēšana (telpu uzkopšana, apsardze, apsaimniekošana) 0,30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1,50 euro.</t>
    </r>
  </si>
  <si>
    <r>
      <t>par sertifikāta izsniegšanu</t>
    </r>
    <r>
      <rPr>
        <vertAlign val="superscript"/>
        <sz val="11"/>
        <rFont val="Times New Roman"/>
        <family val="1"/>
        <charset val="186"/>
      </rPr>
      <t>1</t>
    </r>
  </si>
  <si>
    <r>
      <t xml:space="preserve">Maksas pakalpojuma veids: </t>
    </r>
    <r>
      <rPr>
        <sz val="12"/>
        <color theme="1"/>
        <rFont val="Times New Roman"/>
        <family val="1"/>
        <charset val="186"/>
      </rPr>
      <t>10.1. par sertifikāta izsniegšanu</t>
    </r>
    <r>
      <rPr>
        <vertAlign val="superscript"/>
        <sz val="12"/>
        <color theme="1"/>
        <rFont val="Times New Roman"/>
        <family val="1"/>
        <charset val="186"/>
      </rPr>
      <t>1</t>
    </r>
  </si>
  <si>
    <r>
      <t xml:space="preserve">Pārējo sakaru pakalpojumu izdevumi: 0,03 </t>
    </r>
    <r>
      <rPr>
        <i/>
        <sz val="12"/>
        <color rgb="FF000000"/>
        <rFont val="Times New Roman"/>
        <family val="1"/>
        <charset val="186"/>
      </rPr>
      <t>euro</t>
    </r>
    <r>
      <rPr>
        <sz val="12"/>
        <color rgb="FF000000"/>
        <rFont val="Times New Roman"/>
        <family val="1"/>
        <charset val="186"/>
      </rPr>
      <t xml:space="preserve"> * 410 vienības =</t>
    </r>
    <r>
      <rPr>
        <b/>
        <sz val="12"/>
        <color rgb="FF000000"/>
        <rFont val="Times New Roman"/>
        <family val="1"/>
        <charset val="186"/>
      </rPr>
      <t xml:space="preserve"> 12,30 </t>
    </r>
    <r>
      <rPr>
        <b/>
        <i/>
        <sz val="12"/>
        <color rgb="FF000000"/>
        <rFont val="Times New Roman"/>
        <family val="1"/>
        <charset val="186"/>
      </rPr>
      <t>euro.</t>
    </r>
  </si>
  <si>
    <r>
      <t xml:space="preserve">Iekārtas, inventāra un aparatūras  remonts, tehniskā apkalpošana 0,01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4,10 </t>
    </r>
    <r>
      <rPr>
        <b/>
        <i/>
        <sz val="12"/>
        <color rgb="FF000000"/>
        <rFont val="Times New Roman"/>
        <family val="1"/>
        <charset val="186"/>
      </rPr>
      <t>euro.</t>
    </r>
  </si>
  <si>
    <r>
      <t xml:space="preserve">Biroja preces 0,02 </t>
    </r>
    <r>
      <rPr>
        <i/>
        <sz val="12"/>
        <color rgb="FF000000"/>
        <rFont val="Times New Roman"/>
        <family val="1"/>
        <charset val="186"/>
      </rPr>
      <t>euro</t>
    </r>
    <r>
      <rPr>
        <sz val="12"/>
        <color rgb="FF000000"/>
        <rFont val="Times New Roman"/>
        <family val="1"/>
        <charset val="186"/>
      </rPr>
      <t xml:space="preserve"> * 410 vienības </t>
    </r>
    <r>
      <rPr>
        <b/>
        <sz val="12"/>
        <color rgb="FF000000"/>
        <rFont val="Times New Roman"/>
        <family val="1"/>
        <charset val="186"/>
      </rPr>
      <t xml:space="preserve">= 8,20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</si>
  <si>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4,10 </t>
    </r>
    <r>
      <rPr>
        <b/>
        <i/>
        <sz val="12"/>
        <color rgb="FF000000"/>
        <rFont val="Times New Roman"/>
        <family val="1"/>
        <charset val="186"/>
      </rPr>
      <t>euro.</t>
    </r>
  </si>
  <si>
    <r>
      <t xml:space="preserve">Pārējo sakaru pakalpojumu izdevumi: 0,03 </t>
    </r>
    <r>
      <rPr>
        <i/>
        <sz val="12"/>
        <color rgb="FF000000"/>
        <rFont val="Times New Roman"/>
        <family val="1"/>
        <charset val="186"/>
      </rPr>
      <t>euro</t>
    </r>
    <r>
      <rPr>
        <sz val="12"/>
        <color rgb="FF000000"/>
        <rFont val="Times New Roman"/>
        <family val="1"/>
        <charset val="186"/>
      </rPr>
      <t xml:space="preserve"> * 93 vienības =</t>
    </r>
    <r>
      <rPr>
        <b/>
        <sz val="12"/>
        <color rgb="FF000000"/>
        <rFont val="Times New Roman"/>
        <family val="1"/>
        <charset val="186"/>
      </rPr>
      <t xml:space="preserve"> 2,79 </t>
    </r>
    <r>
      <rPr>
        <b/>
        <i/>
        <sz val="12"/>
        <color rgb="FF000000"/>
        <rFont val="Times New Roman"/>
        <family val="1"/>
        <charset val="186"/>
      </rPr>
      <t>euro.</t>
    </r>
  </si>
  <si>
    <r>
      <t xml:space="preserve">Iekārtas, inventāra un aparatūras  remonts, tehniskā apkalpošana 0,01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0,93 </t>
    </r>
    <r>
      <rPr>
        <b/>
        <i/>
        <sz val="12"/>
        <color rgb="FF000000"/>
        <rFont val="Times New Roman"/>
        <family val="1"/>
        <charset val="186"/>
      </rPr>
      <t>euro.</t>
    </r>
  </si>
  <si>
    <r>
      <t xml:space="preserve">Biroja preces 0,02 </t>
    </r>
    <r>
      <rPr>
        <i/>
        <sz val="12"/>
        <color rgb="FF000000"/>
        <rFont val="Times New Roman"/>
        <family val="1"/>
        <charset val="186"/>
      </rPr>
      <t>euro</t>
    </r>
    <r>
      <rPr>
        <sz val="12"/>
        <color rgb="FF000000"/>
        <rFont val="Times New Roman"/>
        <family val="1"/>
        <charset val="186"/>
      </rPr>
      <t xml:space="preserve"> * 93 vienības </t>
    </r>
    <r>
      <rPr>
        <b/>
        <sz val="12"/>
        <color rgb="FF000000"/>
        <rFont val="Times New Roman"/>
        <family val="1"/>
        <charset val="186"/>
      </rPr>
      <t xml:space="preserve">= 1,86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</si>
  <si>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0,01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0,93 </t>
    </r>
    <r>
      <rPr>
        <b/>
        <i/>
        <sz val="12"/>
        <color rgb="FF000000"/>
        <rFont val="Times New Roman"/>
        <family val="1"/>
        <charset val="186"/>
      </rPr>
      <t>euro.</t>
    </r>
  </si>
  <si>
    <r>
      <t xml:space="preserve">Ēku, telpu īre un noma 1,53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241,74 </t>
    </r>
    <r>
      <rPr>
        <b/>
        <i/>
        <sz val="12"/>
        <color rgb="FF000000"/>
        <rFont val="Times New Roman"/>
        <family val="1"/>
        <charset val="186"/>
      </rPr>
      <t>euro</t>
    </r>
    <r>
      <rPr>
        <b/>
        <sz val="12"/>
        <color rgb="FF000000"/>
        <rFont val="Times New Roman"/>
        <family val="1"/>
        <charset val="186"/>
      </rPr>
      <t>.</t>
    </r>
  </si>
  <si>
    <r>
      <t xml:space="preserve">Nekustamā īpašuma uzturēšana (telpu uzkopšana, apsardze, apsaimniekošana) 0,04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6,32 </t>
    </r>
    <r>
      <rPr>
        <b/>
        <i/>
        <sz val="12"/>
        <color rgb="FF000000"/>
        <rFont val="Times New Roman"/>
        <family val="1"/>
        <charset val="186"/>
      </rPr>
      <t>euro</t>
    </r>
    <r>
      <rPr>
        <b/>
        <sz val="12"/>
        <color rgb="FF000000"/>
        <rFont val="Times New Roman"/>
        <family val="1"/>
        <charset val="186"/>
      </rPr>
      <t>.</t>
    </r>
  </si>
  <si>
    <r>
      <t xml:space="preserve">Iestādes administratīvie izdevumi un ar iestādes darbības nodrošināšanu saistītie izdevumi, mācību izdevumi 0,05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7,90 </t>
    </r>
    <r>
      <rPr>
        <b/>
        <i/>
        <sz val="12"/>
        <color rgb="FF000000"/>
        <rFont val="Times New Roman"/>
        <family val="1"/>
        <charset val="186"/>
      </rPr>
      <t>euro</t>
    </r>
  </si>
  <si>
    <r>
      <t xml:space="preserve">Izdevumi par komunālajiem pakalpojumiem:  0,39 </t>
    </r>
    <r>
      <rPr>
        <i/>
        <sz val="12"/>
        <color rgb="FF000000"/>
        <rFont val="Times New Roman"/>
        <family val="1"/>
        <charset val="186"/>
      </rPr>
      <t>euro</t>
    </r>
    <r>
      <rPr>
        <sz val="12"/>
        <color rgb="FF000000"/>
        <rFont val="Times New Roman"/>
        <family val="1"/>
        <charset val="186"/>
      </rPr>
      <t xml:space="preserve"> * 158 vienības= </t>
    </r>
    <r>
      <rPr>
        <b/>
        <sz val="12"/>
        <color rgb="FF000000"/>
        <rFont val="Times New Roman"/>
        <family val="1"/>
        <charset val="186"/>
      </rPr>
      <t xml:space="preserve">61,62 </t>
    </r>
    <r>
      <rPr>
        <b/>
        <i/>
        <sz val="12"/>
        <color rgb="FF000000"/>
        <rFont val="Times New Roman"/>
        <family val="1"/>
        <charset val="186"/>
      </rPr>
      <t>euro</t>
    </r>
  </si>
  <si>
    <r>
      <t>Datoru programmatūru uzturēšana, pilnveidošana un papildināšana 0,26</t>
    </r>
    <r>
      <rPr>
        <i/>
        <sz val="12"/>
        <color rgb="FF000000"/>
        <rFont val="Times New Roman"/>
        <family val="1"/>
        <charset val="186"/>
      </rPr>
      <t xml:space="preserve"> euro</t>
    </r>
    <r>
      <rPr>
        <sz val="12"/>
        <color rgb="FF000000"/>
        <rFont val="Times New Roman"/>
        <family val="1"/>
        <charset val="186"/>
      </rPr>
      <t xml:space="preserve"> * 158 vienības = </t>
    </r>
    <r>
      <rPr>
        <b/>
        <sz val="12"/>
        <color rgb="FF000000"/>
        <rFont val="Times New Roman"/>
        <family val="1"/>
        <charset val="186"/>
      </rPr>
      <t xml:space="preserve">41,08 </t>
    </r>
    <r>
      <rPr>
        <b/>
        <i/>
        <sz val="12"/>
        <color rgb="FF000000"/>
        <rFont val="Times New Roman"/>
        <family val="1"/>
        <charset val="186"/>
      </rPr>
      <t>euro</t>
    </r>
    <r>
      <rPr>
        <b/>
        <sz val="12"/>
        <color rgb="FF000000"/>
        <rFont val="Times New Roman"/>
        <family val="1"/>
        <charset val="186"/>
      </rPr>
      <t>.</t>
    </r>
  </si>
  <si>
    <r>
      <t xml:space="preserve">Standartprogrammatūras licenču noma (līdz 1g.) un uzturēšana (QPR programmatūras atbalsts un uzturēšana, antivīrusu licences, u.c.licences) 0,24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37,92 </t>
    </r>
    <r>
      <rPr>
        <b/>
        <i/>
        <sz val="12"/>
        <color rgb="FF000000"/>
        <rFont val="Times New Roman"/>
        <family val="1"/>
        <charset val="186"/>
      </rPr>
      <t>euro</t>
    </r>
    <r>
      <rPr>
        <b/>
        <sz val="12"/>
        <color rgb="FF000000"/>
        <rFont val="Times New Roman"/>
        <family val="1"/>
        <charset val="186"/>
      </rPr>
      <t>.</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</si>
  <si>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2 h patērē nosacījuma sagatavošanai. 8,732 * 2h= 17,46 </t>
    </r>
    <r>
      <rPr>
        <i/>
        <sz val="12"/>
        <color rgb="FF000000"/>
        <rFont val="Times New Roman"/>
        <family val="1"/>
        <charset val="186"/>
      </rPr>
      <t xml:space="preserve">euro. </t>
    </r>
    <r>
      <rPr>
        <sz val="12"/>
        <color rgb="FF000000"/>
        <rFont val="Times New Roman"/>
        <family val="1"/>
        <charset val="186"/>
      </rPr>
      <t>17,46</t>
    </r>
    <r>
      <rPr>
        <i/>
        <sz val="12"/>
        <color rgb="FF000000"/>
        <rFont val="Times New Roman"/>
        <family val="1"/>
        <charset val="186"/>
      </rPr>
      <t xml:space="preserve"> euro</t>
    </r>
    <r>
      <rPr>
        <sz val="12"/>
        <color rgb="FF000000"/>
        <rFont val="Times New Roman"/>
        <family val="1"/>
        <charset val="186"/>
      </rPr>
      <t>*</t>
    </r>
    <r>
      <rPr>
        <sz val="12"/>
        <rFont val="Times New Roman"/>
        <family val="1"/>
        <charset val="186"/>
      </rPr>
      <t>158 vienības</t>
    </r>
    <r>
      <rPr>
        <sz val="12"/>
        <color rgb="FF000000"/>
        <rFont val="Times New Roman"/>
        <family val="1"/>
        <charset val="186"/>
      </rPr>
      <t xml:space="preserve">= </t>
    </r>
    <r>
      <rPr>
        <b/>
        <sz val="12"/>
        <color rgb="FF000000"/>
        <rFont val="Times New Roman"/>
        <family val="1"/>
        <charset val="186"/>
      </rPr>
      <t xml:space="preserve">2 758,68 </t>
    </r>
    <r>
      <rPr>
        <b/>
        <i/>
        <sz val="12"/>
        <color rgb="FF000000"/>
        <rFont val="Times New Roman"/>
        <family val="1"/>
        <charset val="186"/>
      </rPr>
      <t>euro.</t>
    </r>
  </si>
  <si>
    <r>
      <t xml:space="preserve">Darba devēja valsts sociālās apdrošināšanas obligātās iemaksas. 17,46 </t>
    </r>
    <r>
      <rPr>
        <i/>
        <sz val="12"/>
        <color rgb="FF000000"/>
        <rFont val="Times New Roman"/>
        <family val="1"/>
        <charset val="186"/>
      </rPr>
      <t>euro</t>
    </r>
    <r>
      <rPr>
        <sz val="12"/>
        <color rgb="FF000000"/>
        <rFont val="Times New Roman"/>
        <family val="1"/>
        <charset val="186"/>
      </rPr>
      <t xml:space="preserve"> * 23,59%= 4,12 </t>
    </r>
    <r>
      <rPr>
        <i/>
        <sz val="12"/>
        <color rgb="FF000000"/>
        <rFont val="Times New Roman"/>
        <family val="1"/>
        <charset val="186"/>
      </rPr>
      <t>eur</t>
    </r>
    <r>
      <rPr>
        <sz val="12"/>
        <color rgb="FF000000"/>
        <rFont val="Times New Roman"/>
        <family val="1"/>
        <charset val="186"/>
      </rPr>
      <t xml:space="preserve">. Veselības apdrošināšana 0,21 </t>
    </r>
    <r>
      <rPr>
        <i/>
        <sz val="12"/>
        <color rgb="FF000000"/>
        <rFont val="Times New Roman"/>
        <family val="1"/>
        <charset val="186"/>
      </rPr>
      <t>euro</t>
    </r>
    <r>
      <rPr>
        <sz val="12"/>
        <color rgb="FF000000"/>
        <rFont val="Times New Roman"/>
        <family val="1"/>
        <charset val="186"/>
      </rPr>
      <t xml:space="preserve">. (4,12 + 0,21) * 158 vienības = </t>
    </r>
    <r>
      <rPr>
        <b/>
        <sz val="12"/>
        <color rgb="FF000000"/>
        <rFont val="Times New Roman"/>
        <family val="1"/>
        <charset val="186"/>
      </rPr>
      <t xml:space="preserve">684,14 </t>
    </r>
    <r>
      <rPr>
        <b/>
        <i/>
        <sz val="12"/>
        <color rgb="FF000000"/>
        <rFont val="Times New Roman"/>
        <family val="1"/>
        <charset val="186"/>
      </rPr>
      <t>euro</t>
    </r>
    <r>
      <rPr>
        <b/>
        <sz val="12"/>
        <color rgb="FF000000"/>
        <rFont val="Times New Roman"/>
        <family val="1"/>
        <charset val="186"/>
      </rPr>
      <t xml:space="preserve">. </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</si>
  <si>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3,5 h patērē nosacījuma sagatavošanai. 8,732 * 3,5 h= 30,56 </t>
    </r>
    <r>
      <rPr>
        <i/>
        <sz val="12"/>
        <color rgb="FF000000"/>
        <rFont val="Times New Roman"/>
        <family val="1"/>
        <charset val="186"/>
      </rPr>
      <t xml:space="preserve">euro. </t>
    </r>
    <r>
      <rPr>
        <sz val="12"/>
        <color rgb="FF000000"/>
        <rFont val="Times New Roman"/>
        <family val="1"/>
        <charset val="186"/>
      </rPr>
      <t>30,56</t>
    </r>
    <r>
      <rPr>
        <i/>
        <sz val="12"/>
        <color rgb="FF000000"/>
        <rFont val="Times New Roman"/>
        <family val="1"/>
        <charset val="186"/>
      </rPr>
      <t xml:space="preserve"> euro </t>
    </r>
    <r>
      <rPr>
        <sz val="12"/>
        <color rgb="FF000000"/>
        <rFont val="Times New Roman"/>
        <family val="1"/>
        <charset val="186"/>
      </rPr>
      <t xml:space="preserve">* </t>
    </r>
    <r>
      <rPr>
        <sz val="12"/>
        <rFont val="Times New Roman"/>
        <family val="1"/>
        <charset val="186"/>
      </rPr>
      <t>30 vienības</t>
    </r>
    <r>
      <rPr>
        <sz val="12"/>
        <color rgb="FF000000"/>
        <rFont val="Times New Roman"/>
        <family val="1"/>
        <charset val="186"/>
      </rPr>
      <t xml:space="preserve">= </t>
    </r>
    <r>
      <rPr>
        <b/>
        <sz val="12"/>
        <color rgb="FF000000"/>
        <rFont val="Times New Roman"/>
        <family val="1"/>
        <charset val="186"/>
      </rPr>
      <t xml:space="preserve">916,80 </t>
    </r>
    <r>
      <rPr>
        <b/>
        <i/>
        <sz val="12"/>
        <color rgb="FF000000"/>
        <rFont val="Times New Roman"/>
        <family val="1"/>
        <charset val="186"/>
      </rPr>
      <t>euro.</t>
    </r>
  </si>
  <si>
    <r>
      <t xml:space="preserve">Darba devēja valsts sociālās apdrošināšanas obligātās iemaksas. 30,56 </t>
    </r>
    <r>
      <rPr>
        <i/>
        <sz val="12"/>
        <color rgb="FF000000"/>
        <rFont val="Times New Roman"/>
        <family val="1"/>
        <charset val="186"/>
      </rPr>
      <t>euro</t>
    </r>
    <r>
      <rPr>
        <sz val="12"/>
        <color rgb="FF000000"/>
        <rFont val="Times New Roman"/>
        <family val="1"/>
        <charset val="186"/>
      </rPr>
      <t xml:space="preserve"> * 23,59%= 7,21 </t>
    </r>
    <r>
      <rPr>
        <i/>
        <sz val="12"/>
        <color rgb="FF000000"/>
        <rFont val="Times New Roman"/>
        <family val="1"/>
        <charset val="186"/>
      </rPr>
      <t>euro</t>
    </r>
    <r>
      <rPr>
        <sz val="12"/>
        <color rgb="FF000000"/>
        <rFont val="Times New Roman"/>
        <family val="1"/>
        <charset val="186"/>
      </rPr>
      <t xml:space="preserve">. Veselības apdrošināšana 0,37 </t>
    </r>
    <r>
      <rPr>
        <i/>
        <sz val="12"/>
        <color rgb="FF000000"/>
        <rFont val="Times New Roman"/>
        <family val="1"/>
        <charset val="186"/>
      </rPr>
      <t>euro</t>
    </r>
    <r>
      <rPr>
        <sz val="12"/>
        <color rgb="FF000000"/>
        <rFont val="Times New Roman"/>
        <family val="1"/>
        <charset val="186"/>
      </rPr>
      <t xml:space="preserve">. (7,21 + 0,37) * 30 vienības = </t>
    </r>
    <r>
      <rPr>
        <b/>
        <sz val="12"/>
        <color rgb="FF000000"/>
        <rFont val="Times New Roman"/>
        <family val="1"/>
        <charset val="186"/>
      </rPr>
      <t xml:space="preserve">227,40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</si>
  <si>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0,68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20,40 </t>
    </r>
    <r>
      <rPr>
        <b/>
        <i/>
        <sz val="12"/>
        <color rgb="FF000000"/>
        <rFont val="Times New Roman"/>
        <family val="1"/>
        <charset val="186"/>
      </rPr>
      <t>euro.</t>
    </r>
  </si>
  <si>
    <r>
      <t xml:space="preserve">Iestādes administratīvie izdevumi un ar iestādes darbības nodrošināšanu saistītie izdevumi 0,09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2,70 </t>
    </r>
    <r>
      <rPr>
        <b/>
        <i/>
        <sz val="12"/>
        <color rgb="FF000000"/>
        <rFont val="Times New Roman"/>
        <family val="1"/>
        <charset val="186"/>
      </rPr>
      <t>euro.</t>
    </r>
  </si>
  <si>
    <r>
      <t xml:space="preserve">Nekustamā īpašuma uzturēšana (telpu uzkopšana, apsardze, apsaimniekošana) 0,07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2,10 euro.</t>
    </r>
  </si>
  <si>
    <r>
      <t xml:space="preserve">Ēku, telpu īre un noma 2,68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80,40 </t>
    </r>
    <r>
      <rPr>
        <b/>
        <i/>
        <sz val="12"/>
        <color rgb="FF000000"/>
        <rFont val="Times New Roman"/>
        <family val="1"/>
        <charset val="186"/>
      </rPr>
      <t>euro</t>
    </r>
    <r>
      <rPr>
        <b/>
        <sz val="12"/>
        <color rgb="FF000000"/>
        <rFont val="Times New Roman"/>
        <family val="1"/>
        <charset val="186"/>
      </rPr>
      <t>.</t>
    </r>
  </si>
  <si>
    <r>
      <t xml:space="preserve">Datoru programmatūru uzturēšana, pilnveidošana un papildināšana 0,46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13,80 euro.</t>
    </r>
  </si>
  <si>
    <r>
      <t xml:space="preserve">Standartprogrammatūras licenču noma (līdz 1g.) un uzturēšana (QPR programmatūras atbalsts un uzturēšana, antivīrusu licences, u.c.licences) 0,42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12,60</t>
    </r>
    <r>
      <rPr>
        <b/>
        <i/>
        <sz val="12"/>
        <color rgb="FF000000"/>
        <rFont val="Times New Roman"/>
        <family val="1"/>
        <charset val="186"/>
      </rPr>
      <t xml:space="preserve"> euro</t>
    </r>
    <r>
      <rPr>
        <b/>
        <sz val="12"/>
        <color rgb="FF000000"/>
        <rFont val="Times New Roman"/>
        <family val="1"/>
        <charset val="186"/>
      </rPr>
      <t>.</t>
    </r>
  </si>
  <si>
    <r>
      <t xml:space="preserve">Darba devēja valsts sociālās apdrošināšanas obligātās iemaksas. 39,29 </t>
    </r>
    <r>
      <rPr>
        <i/>
        <sz val="12"/>
        <color rgb="FF000000"/>
        <rFont val="Times New Roman"/>
        <family val="1"/>
        <charset val="186"/>
      </rPr>
      <t>euro</t>
    </r>
    <r>
      <rPr>
        <sz val="12"/>
        <color rgb="FF000000"/>
        <rFont val="Times New Roman"/>
        <family val="1"/>
        <charset val="186"/>
      </rPr>
      <t xml:space="preserve"> * 23,59%= 9,27 </t>
    </r>
    <r>
      <rPr>
        <i/>
        <sz val="12"/>
        <color rgb="FF000000"/>
        <rFont val="Times New Roman"/>
        <family val="1"/>
        <charset val="186"/>
      </rPr>
      <t>euro</t>
    </r>
    <r>
      <rPr>
        <sz val="12"/>
        <color rgb="FF000000"/>
        <rFont val="Times New Roman"/>
        <family val="1"/>
        <charset val="186"/>
      </rPr>
      <t xml:space="preserve">. Veselības apdrošināšana 0,48 </t>
    </r>
    <r>
      <rPr>
        <i/>
        <sz val="12"/>
        <color rgb="FF000000"/>
        <rFont val="Times New Roman"/>
        <family val="1"/>
        <charset val="186"/>
      </rPr>
      <t>euro</t>
    </r>
    <r>
      <rPr>
        <sz val="12"/>
        <color rgb="FF000000"/>
        <rFont val="Times New Roman"/>
        <family val="1"/>
        <charset val="186"/>
      </rPr>
      <t xml:space="preserve">. (9,27 + 0,48) * 186 vienības = </t>
    </r>
    <r>
      <rPr>
        <b/>
        <sz val="12"/>
        <color rgb="FF000000"/>
        <rFont val="Times New Roman"/>
        <family val="1"/>
        <charset val="186"/>
      </rPr>
      <t xml:space="preserve">1813,50 </t>
    </r>
    <r>
      <rPr>
        <b/>
        <i/>
        <sz val="12"/>
        <color rgb="FF000000"/>
        <rFont val="Times New Roman"/>
        <family val="1"/>
        <charset val="186"/>
      </rPr>
      <t>euro</t>
    </r>
    <r>
      <rPr>
        <b/>
        <sz val="12"/>
        <color rgb="FF000000"/>
        <rFont val="Times New Roman"/>
        <family val="1"/>
        <charset val="186"/>
      </rPr>
      <t xml:space="preserve">. </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</si>
  <si>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4,5 h patērē nosacījuma sagatavošanai. 8,732 * 4,5 h= 39,29 </t>
    </r>
    <r>
      <rPr>
        <i/>
        <sz val="12"/>
        <color rgb="FF000000"/>
        <rFont val="Times New Roman"/>
        <family val="1"/>
        <charset val="186"/>
      </rPr>
      <t xml:space="preserve">euro. </t>
    </r>
    <r>
      <rPr>
        <sz val="12"/>
        <color rgb="FF000000"/>
        <rFont val="Times New Roman"/>
        <family val="1"/>
        <charset val="186"/>
      </rPr>
      <t>39,29</t>
    </r>
    <r>
      <rPr>
        <i/>
        <sz val="12"/>
        <color rgb="FF000000"/>
        <rFont val="Times New Roman"/>
        <family val="1"/>
        <charset val="186"/>
      </rPr>
      <t xml:space="preserve"> euro</t>
    </r>
    <r>
      <rPr>
        <sz val="12"/>
        <color rgb="FF000000"/>
        <rFont val="Times New Roman"/>
        <family val="1"/>
        <charset val="186"/>
      </rPr>
      <t xml:space="preserve">* 186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7307,94 </t>
    </r>
    <r>
      <rPr>
        <b/>
        <i/>
        <sz val="12"/>
        <color rgb="FF000000"/>
        <rFont val="Times New Roman"/>
        <family val="1"/>
        <charset val="186"/>
      </rPr>
      <t>euro.</t>
    </r>
  </si>
  <si>
    <r>
      <t xml:space="preserve">Izdevumi par komunālajiem pakalpojumiem: 0,88 </t>
    </r>
    <r>
      <rPr>
        <i/>
        <sz val="12"/>
        <color rgb="FF000000"/>
        <rFont val="Times New Roman"/>
        <family val="1"/>
        <charset val="186"/>
      </rPr>
      <t>euro</t>
    </r>
    <r>
      <rPr>
        <sz val="12"/>
        <color rgb="FF000000"/>
        <rFont val="Times New Roman"/>
        <family val="1"/>
        <charset val="186"/>
      </rPr>
      <t xml:space="preserve"> * 186 vienības= </t>
    </r>
    <r>
      <rPr>
        <b/>
        <sz val="12"/>
        <color rgb="FF000000"/>
        <rFont val="Times New Roman"/>
        <family val="1"/>
        <charset val="186"/>
      </rPr>
      <t xml:space="preserve">163,68 </t>
    </r>
    <r>
      <rPr>
        <b/>
        <i/>
        <sz val="12"/>
        <color rgb="FF000000"/>
        <rFont val="Times New Roman"/>
        <family val="1"/>
        <charset val="186"/>
      </rPr>
      <t>euro.</t>
    </r>
  </si>
  <si>
    <r>
      <t>Iestādes administratīvie izdevumi un ar iestādes darbības nodrošināšanu saistītie izdevumi:</t>
    </r>
    <r>
      <rPr>
        <b/>
        <sz val="12"/>
        <color rgb="FF000000"/>
        <rFont val="Times New Roman"/>
        <family val="1"/>
        <charset val="186"/>
      </rPr>
      <t xml:space="preserve"> </t>
    </r>
    <r>
      <rPr>
        <i/>
        <sz val="12"/>
        <color rgb="FF000000"/>
        <rFont val="Times New Roman"/>
        <family val="1"/>
        <charset val="186"/>
      </rPr>
      <t>0,12</t>
    </r>
    <r>
      <rPr>
        <sz val="12"/>
        <color rgb="FF000000"/>
        <rFont val="Times New Roman"/>
        <family val="1"/>
        <charset val="186"/>
      </rPr>
      <t xml:space="preserve"> euro * 186 vienības = </t>
    </r>
    <r>
      <rPr>
        <b/>
        <sz val="12"/>
        <color rgb="FF000000"/>
        <rFont val="Times New Roman"/>
        <family val="1"/>
        <charset val="186"/>
      </rPr>
      <t xml:space="preserve">22,32 </t>
    </r>
    <r>
      <rPr>
        <b/>
        <i/>
        <sz val="12"/>
        <color rgb="FF000000"/>
        <rFont val="Times New Roman"/>
        <family val="1"/>
        <charset val="186"/>
      </rPr>
      <t>euro.</t>
    </r>
  </si>
  <si>
    <r>
      <t>Nekustamā īpašuma uzturēšana (telpu uzkopšana, apsardze, apsaimniekošana) 0,09</t>
    </r>
    <r>
      <rPr>
        <i/>
        <sz val="12"/>
        <color rgb="FF000000"/>
        <rFont val="Times New Roman"/>
        <family val="1"/>
        <charset val="186"/>
      </rPr>
      <t xml:space="preserve"> euro</t>
    </r>
    <r>
      <rPr>
        <sz val="12"/>
        <color rgb="FF000000"/>
        <rFont val="Times New Roman"/>
        <family val="1"/>
        <charset val="186"/>
      </rPr>
      <t xml:space="preserve"> * 186 vienības = </t>
    </r>
    <r>
      <rPr>
        <b/>
        <sz val="12"/>
        <color rgb="FF000000"/>
        <rFont val="Times New Roman"/>
        <family val="1"/>
        <charset val="186"/>
      </rPr>
      <t xml:space="preserve">16,74 </t>
    </r>
    <r>
      <rPr>
        <b/>
        <i/>
        <sz val="12"/>
        <color rgb="FF000000"/>
        <rFont val="Times New Roman"/>
        <family val="1"/>
        <charset val="186"/>
      </rPr>
      <t>euro</t>
    </r>
    <r>
      <rPr>
        <b/>
        <sz val="12"/>
        <color rgb="FF000000"/>
        <rFont val="Times New Roman"/>
        <family val="1"/>
        <charset val="186"/>
      </rPr>
      <t>.</t>
    </r>
  </si>
  <si>
    <r>
      <t xml:space="preserve">Ēku, telpu īre un noma 3,45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641,70 </t>
    </r>
    <r>
      <rPr>
        <b/>
        <i/>
        <sz val="12"/>
        <color rgb="FF000000"/>
        <rFont val="Times New Roman"/>
        <family val="1"/>
        <charset val="186"/>
      </rPr>
      <t>euro</t>
    </r>
    <r>
      <rPr>
        <b/>
        <sz val="12"/>
        <color rgb="FF000000"/>
        <rFont val="Times New Roman"/>
        <family val="1"/>
        <charset val="186"/>
      </rPr>
      <t>.</t>
    </r>
  </si>
  <si>
    <r>
      <t xml:space="preserve">Datoru programmatūru uzturēšana, pilnveidošana un papildināšana  0,59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109,74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</si>
  <si>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0,54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100,44 </t>
    </r>
    <r>
      <rPr>
        <b/>
        <i/>
        <sz val="12"/>
        <color rgb="FF000000"/>
        <rFont val="Times New Roman"/>
        <family val="1"/>
        <charset val="186"/>
      </rPr>
      <t>euro</t>
    </r>
    <r>
      <rPr>
        <b/>
        <sz val="12"/>
        <color rgb="FF000000"/>
        <rFont val="Times New Roman"/>
        <family val="1"/>
        <charset val="186"/>
      </rPr>
      <t>.</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</si>
  <si>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3,5 h patērē nosacījuma sagatavošanai. 8,732 * 3,5 h= 30,56 </t>
    </r>
    <r>
      <rPr>
        <i/>
        <sz val="12"/>
        <color rgb="FF000000"/>
        <rFont val="Times New Roman"/>
        <family val="1"/>
        <charset val="186"/>
      </rPr>
      <t xml:space="preserve">euro. </t>
    </r>
    <r>
      <rPr>
        <sz val="12"/>
        <color rgb="FF000000"/>
        <rFont val="Times New Roman"/>
        <family val="1"/>
        <charset val="186"/>
      </rPr>
      <t>30,56</t>
    </r>
    <r>
      <rPr>
        <i/>
        <sz val="12"/>
        <color rgb="FF000000"/>
        <rFont val="Times New Roman"/>
        <family val="1"/>
        <charset val="186"/>
      </rPr>
      <t xml:space="preserve"> euro</t>
    </r>
    <r>
      <rPr>
        <sz val="12"/>
        <color rgb="FF000000"/>
        <rFont val="Times New Roman"/>
        <family val="1"/>
        <charset val="186"/>
      </rPr>
      <t>* 8</t>
    </r>
    <r>
      <rPr>
        <sz val="12"/>
        <rFont val="Times New Roman"/>
        <family val="1"/>
        <charset val="186"/>
      </rPr>
      <t>0 vienības</t>
    </r>
    <r>
      <rPr>
        <sz val="12"/>
        <color rgb="FF000000"/>
        <rFont val="Times New Roman"/>
        <family val="1"/>
        <charset val="186"/>
      </rPr>
      <t xml:space="preserve">= </t>
    </r>
    <r>
      <rPr>
        <b/>
        <sz val="12"/>
        <color rgb="FF000000"/>
        <rFont val="Times New Roman"/>
        <family val="1"/>
        <charset val="186"/>
      </rPr>
      <t xml:space="preserve">2444,80 </t>
    </r>
    <r>
      <rPr>
        <b/>
        <i/>
        <sz val="12"/>
        <color rgb="FF000000"/>
        <rFont val="Times New Roman"/>
        <family val="1"/>
        <charset val="186"/>
      </rPr>
      <t>euro.</t>
    </r>
  </si>
  <si>
    <r>
      <t xml:space="preserve">Darba devēja valsts sociālās apdrošināšanas obligātās iemaksas. 30,56 </t>
    </r>
    <r>
      <rPr>
        <i/>
        <sz val="12"/>
        <color rgb="FF000000"/>
        <rFont val="Times New Roman"/>
        <family val="1"/>
        <charset val="186"/>
      </rPr>
      <t>euro</t>
    </r>
    <r>
      <rPr>
        <sz val="12"/>
        <color rgb="FF000000"/>
        <rFont val="Times New Roman"/>
        <family val="1"/>
        <charset val="186"/>
      </rPr>
      <t xml:space="preserve"> * 23,59%= 7,21 </t>
    </r>
    <r>
      <rPr>
        <i/>
        <sz val="12"/>
        <color rgb="FF000000"/>
        <rFont val="Times New Roman"/>
        <family val="1"/>
        <charset val="186"/>
      </rPr>
      <t>euro</t>
    </r>
    <r>
      <rPr>
        <sz val="12"/>
        <color rgb="FF000000"/>
        <rFont val="Times New Roman"/>
        <family val="1"/>
        <charset val="186"/>
      </rPr>
      <t xml:space="preserve">. Veselības apdrošināšana 0,37 </t>
    </r>
    <r>
      <rPr>
        <i/>
        <sz val="12"/>
        <color rgb="FF000000"/>
        <rFont val="Times New Roman"/>
        <family val="1"/>
        <charset val="186"/>
      </rPr>
      <t>euro</t>
    </r>
    <r>
      <rPr>
        <sz val="12"/>
        <color rgb="FF000000"/>
        <rFont val="Times New Roman"/>
        <family val="1"/>
        <charset val="186"/>
      </rPr>
      <t xml:space="preserve">. (7,21 + 0,37) * 80 vienības = </t>
    </r>
    <r>
      <rPr>
        <b/>
        <sz val="12"/>
        <color rgb="FF000000"/>
        <rFont val="Times New Roman"/>
        <family val="1"/>
        <charset val="186"/>
      </rPr>
      <t xml:space="preserve">606,40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</si>
  <si>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0,68 </t>
    </r>
    <r>
      <rPr>
        <i/>
        <sz val="12"/>
        <color rgb="FF000000"/>
        <rFont val="Times New Roman"/>
        <family val="1"/>
        <charset val="186"/>
      </rPr>
      <t>euro</t>
    </r>
    <r>
      <rPr>
        <sz val="12"/>
        <color rgb="FF000000"/>
        <rFont val="Times New Roman"/>
        <family val="1"/>
        <charset val="186"/>
      </rPr>
      <t xml:space="preserve"> * 80 vienības= </t>
    </r>
    <r>
      <rPr>
        <b/>
        <sz val="12"/>
        <color rgb="FF000000"/>
        <rFont val="Times New Roman"/>
        <family val="1"/>
        <charset val="186"/>
      </rPr>
      <t xml:space="preserve">54,40 </t>
    </r>
    <r>
      <rPr>
        <b/>
        <i/>
        <sz val="12"/>
        <color rgb="FF000000"/>
        <rFont val="Times New Roman"/>
        <family val="1"/>
        <charset val="186"/>
      </rPr>
      <t>euro</t>
    </r>
  </si>
  <si>
    <r>
      <t>Iestādes administratīvie izdevumi un ar iestādes darbības nodrošināšanu saistītie izdevumi:</t>
    </r>
    <r>
      <rPr>
        <b/>
        <sz val="12"/>
        <color rgb="FF000000"/>
        <rFont val="Times New Roman"/>
        <family val="1"/>
        <charset val="186"/>
      </rPr>
      <t xml:space="preserve"> </t>
    </r>
    <r>
      <rPr>
        <sz val="12"/>
        <color rgb="FF000000"/>
        <rFont val="Times New Roman"/>
        <family val="1"/>
        <charset val="186"/>
      </rPr>
      <t xml:space="preserve">0,09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7,20 </t>
    </r>
    <r>
      <rPr>
        <b/>
        <i/>
        <sz val="12"/>
        <color rgb="FF000000"/>
        <rFont val="Times New Roman"/>
        <family val="1"/>
        <charset val="186"/>
      </rPr>
      <t>euro.</t>
    </r>
  </si>
  <si>
    <r>
      <t xml:space="preserve">Nekustamā īpašuma uzturēšana (telpu uzkopšana, apsardze, apsaimniekošana)  0,07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5,60 </t>
    </r>
    <r>
      <rPr>
        <b/>
        <i/>
        <sz val="12"/>
        <color rgb="FF000000"/>
        <rFont val="Times New Roman"/>
        <family val="1"/>
        <charset val="186"/>
      </rPr>
      <t>euro</t>
    </r>
    <r>
      <rPr>
        <b/>
        <sz val="12"/>
        <color rgb="FF000000"/>
        <rFont val="Times New Roman"/>
        <family val="1"/>
        <charset val="186"/>
      </rPr>
      <t>.</t>
    </r>
  </si>
  <si>
    <r>
      <t xml:space="preserve">Ēku, telpu īre un noma 2,68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214,40 </t>
    </r>
    <r>
      <rPr>
        <b/>
        <i/>
        <sz val="12"/>
        <color rgb="FF000000"/>
        <rFont val="Times New Roman"/>
        <family val="1"/>
        <charset val="186"/>
      </rPr>
      <t>euro</t>
    </r>
    <r>
      <rPr>
        <b/>
        <sz val="12"/>
        <color rgb="FF000000"/>
        <rFont val="Times New Roman"/>
        <family val="1"/>
        <charset val="186"/>
      </rPr>
      <t>.</t>
    </r>
  </si>
  <si>
    <r>
      <t xml:space="preserve">Datoru programmatūru uzturēšana, pilnveidošana un papildināšana  0,46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36,80 </t>
    </r>
    <r>
      <rPr>
        <b/>
        <i/>
        <sz val="12"/>
        <color rgb="FF000000"/>
        <rFont val="Times New Roman"/>
        <family val="1"/>
        <charset val="186"/>
      </rPr>
      <t>euro.</t>
    </r>
  </si>
  <si>
    <r>
      <t xml:space="preserve">Standartprogrammatūras licenču noma (līdz 1g.) un uzturēšana (QPR programmatūras atbalsts un uzturēšana, antivīrusu licences, u.c.licences) 0,42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33,60 </t>
    </r>
    <r>
      <rPr>
        <b/>
        <i/>
        <sz val="12"/>
        <color rgb="FF000000"/>
        <rFont val="Times New Roman"/>
        <family val="1"/>
        <charset val="186"/>
      </rPr>
      <t>euro</t>
    </r>
    <r>
      <rPr>
        <b/>
        <sz val="12"/>
        <color rgb="FF000000"/>
        <rFont val="Times New Roman"/>
        <family val="1"/>
        <charset val="186"/>
      </rPr>
      <t>.</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</si>
  <si>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6,5 h patērē nosacījuma sagatavošanai. 8,732 * 6,5 h= 56,76 </t>
    </r>
    <r>
      <rPr>
        <i/>
        <sz val="12"/>
        <color rgb="FF000000"/>
        <rFont val="Times New Roman"/>
        <family val="1"/>
        <charset val="186"/>
      </rPr>
      <t xml:space="preserve">euro. </t>
    </r>
    <r>
      <rPr>
        <sz val="12"/>
        <color rgb="FF000000"/>
        <rFont val="Times New Roman"/>
        <family val="1"/>
        <charset val="186"/>
      </rPr>
      <t>56,76</t>
    </r>
    <r>
      <rPr>
        <i/>
        <sz val="12"/>
        <color rgb="FF000000"/>
        <rFont val="Times New Roman"/>
        <family val="1"/>
        <charset val="186"/>
      </rPr>
      <t xml:space="preserve"> euro </t>
    </r>
    <r>
      <rPr>
        <sz val="12"/>
        <color rgb="FF000000"/>
        <rFont val="Times New Roman"/>
        <family val="1"/>
        <charset val="186"/>
      </rPr>
      <t>* 74</t>
    </r>
    <r>
      <rPr>
        <sz val="12"/>
        <rFont val="Times New Roman"/>
        <family val="1"/>
        <charset val="186"/>
      </rPr>
      <t xml:space="preserve"> vienības</t>
    </r>
    <r>
      <rPr>
        <sz val="12"/>
        <color rgb="FF000000"/>
        <rFont val="Times New Roman"/>
        <family val="1"/>
        <charset val="186"/>
      </rPr>
      <t xml:space="preserve">= </t>
    </r>
    <r>
      <rPr>
        <b/>
        <sz val="12"/>
        <color rgb="FF000000"/>
        <rFont val="Times New Roman"/>
        <family val="1"/>
        <charset val="186"/>
      </rPr>
      <t xml:space="preserve">4200,24 </t>
    </r>
    <r>
      <rPr>
        <b/>
        <i/>
        <sz val="12"/>
        <color rgb="FF000000"/>
        <rFont val="Times New Roman"/>
        <family val="1"/>
        <charset val="186"/>
      </rPr>
      <t>euro.</t>
    </r>
  </si>
  <si>
    <r>
      <t xml:space="preserve">Darba devēja valsts sociālās apdrošināšanas obligātās iemaksas. 56,76 </t>
    </r>
    <r>
      <rPr>
        <i/>
        <sz val="12"/>
        <color rgb="FF000000"/>
        <rFont val="Times New Roman"/>
        <family val="1"/>
        <charset val="186"/>
      </rPr>
      <t>euro</t>
    </r>
    <r>
      <rPr>
        <sz val="12"/>
        <color rgb="FF000000"/>
        <rFont val="Times New Roman"/>
        <family val="1"/>
        <charset val="186"/>
      </rPr>
      <t xml:space="preserve"> * 23,59%= 13,39 </t>
    </r>
    <r>
      <rPr>
        <i/>
        <sz val="12"/>
        <color rgb="FF000000"/>
        <rFont val="Times New Roman"/>
        <family val="1"/>
        <charset val="186"/>
      </rPr>
      <t>euro</t>
    </r>
    <r>
      <rPr>
        <sz val="12"/>
        <color rgb="FF000000"/>
        <rFont val="Times New Roman"/>
        <family val="1"/>
        <charset val="186"/>
      </rPr>
      <t xml:space="preserve">. Veselības apdrošināšana 0,69 </t>
    </r>
    <r>
      <rPr>
        <i/>
        <sz val="12"/>
        <color rgb="FF000000"/>
        <rFont val="Times New Roman"/>
        <family val="1"/>
        <charset val="186"/>
      </rPr>
      <t>euro</t>
    </r>
    <r>
      <rPr>
        <sz val="12"/>
        <color rgb="FF000000"/>
        <rFont val="Times New Roman"/>
        <family val="1"/>
        <charset val="186"/>
      </rPr>
      <t xml:space="preserve">. (13,39 + 0,69) * 74 vienības = </t>
    </r>
    <r>
      <rPr>
        <b/>
        <sz val="12"/>
        <color rgb="FF000000"/>
        <rFont val="Times New Roman"/>
        <family val="1"/>
        <charset val="186"/>
      </rPr>
      <t xml:space="preserve">1041,92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</si>
  <si>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1,27 </t>
    </r>
    <r>
      <rPr>
        <i/>
        <sz val="12"/>
        <color rgb="FF000000"/>
        <rFont val="Times New Roman"/>
        <family val="1"/>
        <charset val="186"/>
      </rPr>
      <t>euro</t>
    </r>
    <r>
      <rPr>
        <sz val="12"/>
        <color rgb="FF000000"/>
        <rFont val="Times New Roman"/>
        <family val="1"/>
        <charset val="186"/>
      </rPr>
      <t xml:space="preserve"> * 74 vienības= </t>
    </r>
    <r>
      <rPr>
        <b/>
        <sz val="12"/>
        <color rgb="FF000000"/>
        <rFont val="Times New Roman"/>
        <family val="1"/>
        <charset val="186"/>
      </rPr>
      <t xml:space="preserve">93,98 </t>
    </r>
    <r>
      <rPr>
        <b/>
        <i/>
        <sz val="12"/>
        <color rgb="FF000000"/>
        <rFont val="Times New Roman"/>
        <family val="1"/>
        <charset val="186"/>
      </rPr>
      <t>euro.</t>
    </r>
  </si>
  <si>
    <r>
      <t xml:space="preserve">Iestādes administratīvie izdevumi un ar iestādes darbības nodrošināšanu saistītie izdevumi 0,17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12,58 </t>
    </r>
    <r>
      <rPr>
        <b/>
        <i/>
        <sz val="12"/>
        <color rgb="FF000000"/>
        <rFont val="Times New Roman"/>
        <family val="1"/>
        <charset val="186"/>
      </rPr>
      <t>euro.</t>
    </r>
  </si>
  <si>
    <r>
      <t xml:space="preserve">Ēku, telpu īre un noma  4,98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368,52 </t>
    </r>
    <r>
      <rPr>
        <b/>
        <i/>
        <sz val="12"/>
        <color rgb="FF000000"/>
        <rFont val="Times New Roman"/>
        <family val="1"/>
        <charset val="186"/>
      </rPr>
      <t>euro.</t>
    </r>
  </si>
  <si>
    <r>
      <t xml:space="preserve">Datoru programmatūru uzturēšana, pilnveidošana un papildināšana  0,85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62,90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</si>
  <si>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0,77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56,98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</si>
  <si>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3,5 h patērē nosacījuma sagatavošanai. 8,732 * 3,5 h= 30,56 </t>
    </r>
    <r>
      <rPr>
        <i/>
        <sz val="12"/>
        <color rgb="FF000000"/>
        <rFont val="Times New Roman"/>
        <family val="1"/>
        <charset val="186"/>
      </rPr>
      <t xml:space="preserve">euro. </t>
    </r>
    <r>
      <rPr>
        <sz val="12"/>
        <color rgb="FF000000"/>
        <rFont val="Times New Roman"/>
        <family val="1"/>
        <charset val="186"/>
      </rPr>
      <t>30,56</t>
    </r>
    <r>
      <rPr>
        <i/>
        <sz val="12"/>
        <color rgb="FF000000"/>
        <rFont val="Times New Roman"/>
        <family val="1"/>
        <charset val="186"/>
      </rPr>
      <t xml:space="preserve"> euro </t>
    </r>
    <r>
      <rPr>
        <sz val="12"/>
        <color rgb="FF000000"/>
        <rFont val="Times New Roman"/>
        <family val="1"/>
        <charset val="186"/>
      </rPr>
      <t>* 2</t>
    </r>
    <r>
      <rPr>
        <sz val="12"/>
        <rFont val="Times New Roman"/>
        <family val="1"/>
        <charset val="186"/>
      </rPr>
      <t>0 vienības</t>
    </r>
    <r>
      <rPr>
        <sz val="12"/>
        <color rgb="FF000000"/>
        <rFont val="Times New Roman"/>
        <family val="1"/>
        <charset val="186"/>
      </rPr>
      <t xml:space="preserve">= </t>
    </r>
    <r>
      <rPr>
        <b/>
        <sz val="12"/>
        <color rgb="FF000000"/>
        <rFont val="Times New Roman"/>
        <family val="1"/>
        <charset val="186"/>
      </rPr>
      <t xml:space="preserve">611,20 </t>
    </r>
    <r>
      <rPr>
        <b/>
        <i/>
        <sz val="12"/>
        <color rgb="FF000000"/>
        <rFont val="Times New Roman"/>
        <family val="1"/>
        <charset val="186"/>
      </rPr>
      <t>euro.</t>
    </r>
  </si>
  <si>
    <r>
      <t xml:space="preserve">Darba devēja valsts sociālās apdrošināšanas obligātās iemaksas. 30,56 </t>
    </r>
    <r>
      <rPr>
        <i/>
        <sz val="12"/>
        <color rgb="FF000000"/>
        <rFont val="Times New Roman"/>
        <family val="1"/>
        <charset val="186"/>
      </rPr>
      <t>euro</t>
    </r>
    <r>
      <rPr>
        <sz val="12"/>
        <color rgb="FF000000"/>
        <rFont val="Times New Roman"/>
        <family val="1"/>
        <charset val="186"/>
      </rPr>
      <t xml:space="preserve"> * 23,59%= 7,21 </t>
    </r>
    <r>
      <rPr>
        <i/>
        <sz val="12"/>
        <color rgb="FF000000"/>
        <rFont val="Times New Roman"/>
        <family val="1"/>
        <charset val="186"/>
      </rPr>
      <t>euro</t>
    </r>
    <r>
      <rPr>
        <sz val="12"/>
        <color rgb="FF000000"/>
        <rFont val="Times New Roman"/>
        <family val="1"/>
        <charset val="186"/>
      </rPr>
      <t xml:space="preserve">. Veselības apdrošināšana 0,37 </t>
    </r>
    <r>
      <rPr>
        <i/>
        <sz val="12"/>
        <color rgb="FF000000"/>
        <rFont val="Times New Roman"/>
        <family val="1"/>
        <charset val="186"/>
      </rPr>
      <t>euro</t>
    </r>
    <r>
      <rPr>
        <sz val="12"/>
        <color rgb="FF000000"/>
        <rFont val="Times New Roman"/>
        <family val="1"/>
        <charset val="186"/>
      </rPr>
      <t xml:space="preserve">. (7,21 + 0,37) *20 vienības = </t>
    </r>
    <r>
      <rPr>
        <b/>
        <sz val="12"/>
        <color rgb="FF000000"/>
        <rFont val="Times New Roman"/>
        <family val="1"/>
        <charset val="186"/>
      </rPr>
      <t xml:space="preserve">151,60 </t>
    </r>
    <r>
      <rPr>
        <b/>
        <i/>
        <sz val="12"/>
        <color rgb="FF000000"/>
        <rFont val="Times New Roman"/>
        <family val="1"/>
        <charset val="186"/>
      </rPr>
      <t>euro</t>
    </r>
    <r>
      <rPr>
        <b/>
        <sz val="12"/>
        <color rgb="FF000000"/>
        <rFont val="Times New Roman"/>
        <family val="1"/>
        <charset val="186"/>
      </rPr>
      <t xml:space="preserve">. </t>
    </r>
  </si>
  <si>
    <r>
      <t xml:space="preserve">Darba devēja valsts sociālās apdrošināšanas obligātās iemaksas. 34,93 </t>
    </r>
    <r>
      <rPr>
        <i/>
        <sz val="12"/>
        <color rgb="FF000000"/>
        <rFont val="Times New Roman"/>
        <family val="1"/>
        <charset val="186"/>
      </rPr>
      <t>euro</t>
    </r>
    <r>
      <rPr>
        <sz val="12"/>
        <color rgb="FF000000"/>
        <rFont val="Times New Roman"/>
        <family val="1"/>
        <charset val="186"/>
      </rPr>
      <t xml:space="preserve"> * 23,59%= 8,24 </t>
    </r>
    <r>
      <rPr>
        <i/>
        <sz val="12"/>
        <color rgb="FF000000"/>
        <rFont val="Times New Roman"/>
        <family val="1"/>
        <charset val="186"/>
      </rPr>
      <t>euro</t>
    </r>
    <r>
      <rPr>
        <sz val="12"/>
        <color rgb="FF000000"/>
        <rFont val="Times New Roman"/>
        <family val="1"/>
        <charset val="186"/>
      </rPr>
      <t xml:space="preserve">. Veselības apdrošināšana 0,42 </t>
    </r>
    <r>
      <rPr>
        <i/>
        <sz val="12"/>
        <color rgb="FF000000"/>
        <rFont val="Times New Roman"/>
        <family val="1"/>
        <charset val="186"/>
      </rPr>
      <t>euro</t>
    </r>
    <r>
      <rPr>
        <sz val="12"/>
        <color rgb="FF000000"/>
        <rFont val="Times New Roman"/>
        <family val="1"/>
        <charset val="186"/>
      </rPr>
      <t xml:space="preserve">. (8,24 + 0,42) *70 vienības = </t>
    </r>
    <r>
      <rPr>
        <b/>
        <sz val="12"/>
        <color rgb="FF000000"/>
        <rFont val="Times New Roman"/>
        <family val="1"/>
        <charset val="186"/>
      </rPr>
      <t xml:space="preserve">606,20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</si>
  <si>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0,78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54,60 </t>
    </r>
    <r>
      <rPr>
        <b/>
        <i/>
        <sz val="12"/>
        <color rgb="FF000000"/>
        <rFont val="Times New Roman"/>
        <family val="1"/>
        <charset val="186"/>
      </rPr>
      <t>euro.</t>
    </r>
  </si>
  <si>
    <r>
      <t xml:space="preserve">Iestādes administratīvie izdevumi un ar iestādes darbības nodrošināšanu saistītie izdevumi 0,11 </t>
    </r>
    <r>
      <rPr>
        <i/>
        <sz val="12"/>
        <color rgb="FF000000"/>
        <rFont val="Times New Roman"/>
        <family val="1"/>
        <charset val="186"/>
      </rPr>
      <t>euro</t>
    </r>
    <r>
      <rPr>
        <sz val="12"/>
        <color rgb="FF000000"/>
        <rFont val="Times New Roman"/>
        <family val="1"/>
        <charset val="186"/>
      </rPr>
      <t xml:space="preserve"> * 70 vienības = 7</t>
    </r>
    <r>
      <rPr>
        <b/>
        <sz val="12"/>
        <color rgb="FF000000"/>
        <rFont val="Times New Roman"/>
        <family val="1"/>
        <charset val="186"/>
      </rPr>
      <t xml:space="preserve">,70 </t>
    </r>
    <r>
      <rPr>
        <b/>
        <i/>
        <sz val="12"/>
        <color rgb="FF000000"/>
        <rFont val="Times New Roman"/>
        <family val="1"/>
        <charset val="186"/>
      </rPr>
      <t>euro.</t>
    </r>
  </si>
  <si>
    <r>
      <t xml:space="preserve">Nekustamā īpašuma uzturēšana (telpu uzkopšana, apsardze, apsaimniekošana) 0,08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5,60 </t>
    </r>
    <r>
      <rPr>
        <b/>
        <i/>
        <sz val="12"/>
        <color rgb="FF000000"/>
        <rFont val="Times New Roman"/>
        <family val="1"/>
        <charset val="186"/>
      </rPr>
      <t>euro.</t>
    </r>
  </si>
  <si>
    <r>
      <t xml:space="preserve">Datoru programmatūru uzturēšana, pilnveidošana un papildināšana  0,52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36,40 </t>
    </r>
    <r>
      <rPr>
        <b/>
        <i/>
        <sz val="12"/>
        <color rgb="FF000000"/>
        <rFont val="Times New Roman"/>
        <family val="1"/>
        <charset val="186"/>
      </rPr>
      <t>euro.</t>
    </r>
  </si>
  <si>
    <r>
      <t xml:space="preserve">Standartprogrammatūras licenču noma (līdz 1g.) un uzturēšana (QPR programmatūras atbalsts un uzturēšana, antivīrusu licences, u.c.licences) 0,48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33,60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</si>
  <si>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3,5 h patērē nosacījuma sagatavošanai. 8,732 * 3,5 h= 30,56 </t>
    </r>
    <r>
      <rPr>
        <i/>
        <sz val="12"/>
        <color rgb="FF000000"/>
        <rFont val="Times New Roman"/>
        <family val="1"/>
        <charset val="186"/>
      </rPr>
      <t xml:space="preserve">euro. </t>
    </r>
    <r>
      <rPr>
        <sz val="12"/>
        <color rgb="FF000000"/>
        <rFont val="Times New Roman"/>
        <family val="1"/>
        <charset val="186"/>
      </rPr>
      <t>30,56</t>
    </r>
    <r>
      <rPr>
        <i/>
        <sz val="12"/>
        <color rgb="FF000000"/>
        <rFont val="Times New Roman"/>
        <family val="1"/>
        <charset val="186"/>
      </rPr>
      <t xml:space="preserve"> euro </t>
    </r>
    <r>
      <rPr>
        <sz val="12"/>
        <color rgb="FF000000"/>
        <rFont val="Times New Roman"/>
        <family val="1"/>
        <charset val="186"/>
      </rPr>
      <t>* 15</t>
    </r>
    <r>
      <rPr>
        <sz val="12"/>
        <rFont val="Times New Roman"/>
        <family val="1"/>
        <charset val="186"/>
      </rPr>
      <t xml:space="preserve"> vienības</t>
    </r>
    <r>
      <rPr>
        <sz val="12"/>
        <color rgb="FF000000"/>
        <rFont val="Times New Roman"/>
        <family val="1"/>
        <charset val="186"/>
      </rPr>
      <t xml:space="preserve">= </t>
    </r>
    <r>
      <rPr>
        <b/>
        <sz val="12"/>
        <color rgb="FF000000"/>
        <rFont val="Times New Roman"/>
        <family val="1"/>
        <charset val="186"/>
      </rPr>
      <t xml:space="preserve">458,40 </t>
    </r>
    <r>
      <rPr>
        <b/>
        <i/>
        <sz val="12"/>
        <color rgb="FF000000"/>
        <rFont val="Times New Roman"/>
        <family val="1"/>
        <charset val="186"/>
      </rPr>
      <t>euro.</t>
    </r>
  </si>
  <si>
    <r>
      <t xml:space="preserve">Darba devēja valsts sociālās apdrošināšanas obligātās iemaksas. 30,56 </t>
    </r>
    <r>
      <rPr>
        <i/>
        <sz val="12"/>
        <color rgb="FF000000"/>
        <rFont val="Times New Roman"/>
        <family val="1"/>
        <charset val="186"/>
      </rPr>
      <t>euro</t>
    </r>
    <r>
      <rPr>
        <sz val="12"/>
        <color rgb="FF000000"/>
        <rFont val="Times New Roman"/>
        <family val="1"/>
        <charset val="186"/>
      </rPr>
      <t xml:space="preserve"> * 23,59%= 7,21 </t>
    </r>
    <r>
      <rPr>
        <i/>
        <sz val="12"/>
        <color rgb="FF000000"/>
        <rFont val="Times New Roman"/>
        <family val="1"/>
        <charset val="186"/>
      </rPr>
      <t>euro</t>
    </r>
    <r>
      <rPr>
        <sz val="12"/>
        <color rgb="FF000000"/>
        <rFont val="Times New Roman"/>
        <family val="1"/>
        <charset val="186"/>
      </rPr>
      <t xml:space="preserve">. Veselības apdrošināšana 0,37 </t>
    </r>
    <r>
      <rPr>
        <i/>
        <sz val="12"/>
        <color rgb="FF000000"/>
        <rFont val="Times New Roman"/>
        <family val="1"/>
        <charset val="186"/>
      </rPr>
      <t>euro</t>
    </r>
    <r>
      <rPr>
        <sz val="12"/>
        <color rgb="FF000000"/>
        <rFont val="Times New Roman"/>
        <family val="1"/>
        <charset val="186"/>
      </rPr>
      <t xml:space="preserve">. (7,21 + 0,37) * 15 vienības = </t>
    </r>
    <r>
      <rPr>
        <b/>
        <sz val="12"/>
        <color rgb="FF000000"/>
        <rFont val="Times New Roman"/>
        <family val="1"/>
        <charset val="186"/>
      </rPr>
      <t xml:space="preserve">113,70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</si>
  <si>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0,68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13,60 </t>
    </r>
    <r>
      <rPr>
        <b/>
        <i/>
        <sz val="12"/>
        <color rgb="FF000000"/>
        <rFont val="Times New Roman"/>
        <family val="1"/>
        <charset val="186"/>
      </rPr>
      <t>euro.</t>
    </r>
  </si>
  <si>
    <r>
      <t xml:space="preserve">Iestādes administratīvie izdevumi un ar iestādes darbības nodrošināšanu saistītie izdevumi 0,09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1,80 </t>
    </r>
    <r>
      <rPr>
        <b/>
        <i/>
        <sz val="12"/>
        <color rgb="FF000000"/>
        <rFont val="Times New Roman"/>
        <family val="1"/>
        <charset val="186"/>
      </rPr>
      <t>euro.</t>
    </r>
  </si>
  <si>
    <r>
      <t xml:space="preserve">Nekustamā īpašuma uzturēšana (telpu uzkopšana, apsardze, apsaimniekošana) 0,07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1,40 euro.</t>
    </r>
  </si>
  <si>
    <r>
      <t xml:space="preserve">Ēku, telpu īre un noma 2,68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53,60 </t>
    </r>
    <r>
      <rPr>
        <b/>
        <i/>
        <sz val="12"/>
        <color rgb="FF000000"/>
        <rFont val="Times New Roman"/>
        <family val="1"/>
        <charset val="186"/>
      </rPr>
      <t>euro</t>
    </r>
    <r>
      <rPr>
        <b/>
        <sz val="12"/>
        <color rgb="FF000000"/>
        <rFont val="Times New Roman"/>
        <family val="1"/>
        <charset val="186"/>
      </rPr>
      <t>.</t>
    </r>
  </si>
  <si>
    <r>
      <t xml:space="preserve">Datoru programmatūru uzturēšana, pilnveidošana un papildināšana 0,46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9,20 euro.</t>
    </r>
  </si>
  <si>
    <r>
      <t xml:space="preserve">Standartprogrammatūras licenču noma (līdz 1g.) un uzturēšana (QPR programmatūras atbalsts un uzturēšana, antivīrusu licences, u.c.licences) 0,42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8,40</t>
    </r>
    <r>
      <rPr>
        <b/>
        <i/>
        <sz val="12"/>
        <color rgb="FF000000"/>
        <rFont val="Times New Roman"/>
        <family val="1"/>
        <charset val="186"/>
      </rPr>
      <t xml:space="preserve"> euro</t>
    </r>
    <r>
      <rPr>
        <b/>
        <sz val="12"/>
        <color rgb="FF000000"/>
        <rFont val="Times New Roman"/>
        <family val="1"/>
        <charset val="186"/>
      </rPr>
      <t>.</t>
    </r>
  </si>
  <si>
    <r>
      <t xml:space="preserve">Ēku, telpu īre un noma 3,07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214,90 </t>
    </r>
    <r>
      <rPr>
        <b/>
        <i/>
        <sz val="12"/>
        <color rgb="FF000000"/>
        <rFont val="Times New Roman"/>
        <family val="1"/>
        <charset val="186"/>
      </rPr>
      <t>euro.</t>
    </r>
  </si>
  <si>
    <r>
      <t xml:space="preserve">Izdevumi par komunālajiem pakalpojumiem:  0,68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10,20 </t>
    </r>
    <r>
      <rPr>
        <b/>
        <i/>
        <sz val="12"/>
        <color rgb="FF000000"/>
        <rFont val="Times New Roman"/>
        <family val="1"/>
        <charset val="186"/>
      </rPr>
      <t>euro.</t>
    </r>
  </si>
  <si>
    <r>
      <t>Iestādes administratīvie izdevumi un ar iestādes darbības nodrošināšanu saistītie izdevumi</t>
    </r>
    <r>
      <rPr>
        <b/>
        <sz val="12"/>
        <color rgb="FF000000"/>
        <rFont val="Times New Roman"/>
        <family val="1"/>
        <charset val="186"/>
      </rPr>
      <t xml:space="preserve"> </t>
    </r>
    <r>
      <rPr>
        <sz val="12"/>
        <color rgb="FF000000"/>
        <rFont val="Times New Roman"/>
        <family val="1"/>
        <charset val="186"/>
      </rPr>
      <t xml:space="preserve">0,09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1,35 </t>
    </r>
    <r>
      <rPr>
        <b/>
        <i/>
        <sz val="12"/>
        <color rgb="FF000000"/>
        <rFont val="Times New Roman"/>
        <family val="1"/>
        <charset val="186"/>
      </rPr>
      <t>euro.</t>
    </r>
  </si>
  <si>
    <r>
      <t xml:space="preserve">Nekustamā īpašuma uzturēšana (telpu uzkopšana, apsardze, apsaimniekošana) 0,07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1,05 </t>
    </r>
    <r>
      <rPr>
        <b/>
        <i/>
        <sz val="12"/>
        <color rgb="FF000000"/>
        <rFont val="Times New Roman"/>
        <family val="1"/>
        <charset val="186"/>
      </rPr>
      <t>euro.</t>
    </r>
  </si>
  <si>
    <r>
      <t xml:space="preserve">Ēku, telpu īre un noma 2,68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40,20 </t>
    </r>
    <r>
      <rPr>
        <b/>
        <i/>
        <sz val="12"/>
        <color rgb="FF000000"/>
        <rFont val="Times New Roman"/>
        <family val="1"/>
        <charset val="186"/>
      </rPr>
      <t>euro.</t>
    </r>
  </si>
  <si>
    <r>
      <t xml:space="preserve">Datoru programmatūru uzturēšana, pilnveidošana un papildināšana  0,46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6,90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</si>
  <si>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0,42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6,30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</si>
  <si>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4 h patērē nosacījuma sagatavošanai. 8,732 * 4 h= 34,93 </t>
    </r>
    <r>
      <rPr>
        <i/>
        <sz val="12"/>
        <color rgb="FF000000"/>
        <rFont val="Times New Roman"/>
        <family val="1"/>
        <charset val="186"/>
      </rPr>
      <t xml:space="preserve">euro. </t>
    </r>
    <r>
      <rPr>
        <sz val="12"/>
        <color rgb="FF000000"/>
        <rFont val="Times New Roman"/>
        <family val="1"/>
        <charset val="186"/>
      </rPr>
      <t>34,93</t>
    </r>
    <r>
      <rPr>
        <i/>
        <sz val="12"/>
        <color rgb="FF000000"/>
        <rFont val="Times New Roman"/>
        <family val="1"/>
        <charset val="186"/>
      </rPr>
      <t xml:space="preserve"> euro</t>
    </r>
    <r>
      <rPr>
        <sz val="12"/>
        <color rgb="FF000000"/>
        <rFont val="Times New Roman"/>
        <family val="1"/>
        <charset val="186"/>
      </rPr>
      <t xml:space="preserve">* 70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2445,10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</si>
  <si>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4 h patērē nosacījuma sagatavošanai. 8,732 * 4 h= 34,93 euro. 34,93 euro * 30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1047,90 </t>
    </r>
    <r>
      <rPr>
        <b/>
        <i/>
        <sz val="12"/>
        <color rgb="FF000000"/>
        <rFont val="Times New Roman"/>
        <family val="1"/>
        <charset val="186"/>
      </rPr>
      <t>euro.</t>
    </r>
  </si>
  <si>
    <r>
      <t xml:space="preserve">Darba devēja valsts sociālās apdrošināšanas obligātās iemaksas. 34,93 </t>
    </r>
    <r>
      <rPr>
        <i/>
        <sz val="12"/>
        <color rgb="FF000000"/>
        <rFont val="Times New Roman"/>
        <family val="1"/>
        <charset val="186"/>
      </rPr>
      <t>euro</t>
    </r>
    <r>
      <rPr>
        <sz val="12"/>
        <color rgb="FF000000"/>
        <rFont val="Times New Roman"/>
        <family val="1"/>
        <charset val="186"/>
      </rPr>
      <t xml:space="preserve"> * 23,59%= 8,24 </t>
    </r>
    <r>
      <rPr>
        <i/>
        <sz val="12"/>
        <color rgb="FF000000"/>
        <rFont val="Times New Roman"/>
        <family val="1"/>
        <charset val="186"/>
      </rPr>
      <t>euro</t>
    </r>
    <r>
      <rPr>
        <sz val="12"/>
        <color rgb="FF000000"/>
        <rFont val="Times New Roman"/>
        <family val="1"/>
        <charset val="186"/>
      </rPr>
      <t xml:space="preserve">. Veselības apdrošināšana 0,42 </t>
    </r>
    <r>
      <rPr>
        <i/>
        <sz val="12"/>
        <color rgb="FF000000"/>
        <rFont val="Times New Roman"/>
        <family val="1"/>
        <charset val="186"/>
      </rPr>
      <t>euro</t>
    </r>
    <r>
      <rPr>
        <sz val="12"/>
        <color rgb="FF000000"/>
        <rFont val="Times New Roman"/>
        <family val="1"/>
        <charset val="186"/>
      </rPr>
      <t xml:space="preserve">. (8,24 + 0,42) *30 vienības = </t>
    </r>
    <r>
      <rPr>
        <b/>
        <sz val="12"/>
        <color rgb="FF000000"/>
        <rFont val="Times New Roman"/>
        <family val="1"/>
        <charset val="186"/>
      </rPr>
      <t xml:space="preserve">259,80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</si>
  <si>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0,78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23,40 </t>
    </r>
    <r>
      <rPr>
        <b/>
        <i/>
        <sz val="12"/>
        <color rgb="FF000000"/>
        <rFont val="Times New Roman"/>
        <family val="1"/>
        <charset val="186"/>
      </rPr>
      <t>euro.</t>
    </r>
  </si>
  <si>
    <r>
      <t xml:space="preserve">Iestādes administratīvie izdevumi un ar iestādes darbības nodrošināšanu saistītie izdevumi 0,11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3,30 </t>
    </r>
    <r>
      <rPr>
        <b/>
        <i/>
        <sz val="12"/>
        <color rgb="FF000000"/>
        <rFont val="Times New Roman"/>
        <family val="1"/>
        <charset val="186"/>
      </rPr>
      <t>euro.</t>
    </r>
  </si>
  <si>
    <r>
      <t xml:space="preserve">Nekustamā īpašuma uzturēšana (telpu uzkopšana, apsardze, apsaimniekošana) 0,08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2,40 </t>
    </r>
    <r>
      <rPr>
        <b/>
        <i/>
        <sz val="12"/>
        <color rgb="FF000000"/>
        <rFont val="Times New Roman"/>
        <family val="1"/>
        <charset val="186"/>
      </rPr>
      <t>euro.</t>
    </r>
  </si>
  <si>
    <r>
      <t xml:space="preserve">Ēku, telpu īre un noma 3,07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92,10 </t>
    </r>
    <r>
      <rPr>
        <b/>
        <i/>
        <sz val="12"/>
        <color rgb="FF000000"/>
        <rFont val="Times New Roman"/>
        <family val="1"/>
        <charset val="186"/>
      </rPr>
      <t>euro.</t>
    </r>
  </si>
  <si>
    <r>
      <t xml:space="preserve">Datoru programmatūru uzturēšana, pilnveidošana un papildināšana  0,52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15,60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</si>
  <si>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0,48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14,40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</si>
  <si>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8 h patērē atzinuma sagatavošanai. 17,464 * 8 h= 139,71 </t>
    </r>
    <r>
      <rPr>
        <i/>
        <sz val="12"/>
        <color rgb="FF000000"/>
        <rFont val="Times New Roman"/>
        <family val="1"/>
        <charset val="186"/>
      </rPr>
      <t xml:space="preserve">euro. </t>
    </r>
    <r>
      <rPr>
        <sz val="12"/>
        <color rgb="FF000000"/>
        <rFont val="Times New Roman"/>
        <family val="1"/>
        <charset val="186"/>
      </rPr>
      <t>139,71</t>
    </r>
    <r>
      <rPr>
        <i/>
        <sz val="12"/>
        <color rgb="FF000000"/>
        <rFont val="Times New Roman"/>
        <family val="1"/>
        <charset val="186"/>
      </rPr>
      <t xml:space="preserve"> euro</t>
    </r>
    <r>
      <rPr>
        <sz val="12"/>
        <color rgb="FF000000"/>
        <rFont val="Times New Roman"/>
        <family val="1"/>
        <charset val="186"/>
      </rPr>
      <t xml:space="preserve">* 70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9779,70 </t>
    </r>
    <r>
      <rPr>
        <b/>
        <i/>
        <sz val="12"/>
        <color rgb="FF000000"/>
        <rFont val="Times New Roman"/>
        <family val="1"/>
        <charset val="186"/>
      </rPr>
      <t>euro.</t>
    </r>
  </si>
  <si>
    <r>
      <t xml:space="preserve">Darba devēja valsts sociālās apdrošināšanas obligātās iemaksas. 139,71 </t>
    </r>
    <r>
      <rPr>
        <i/>
        <sz val="12"/>
        <color rgb="FF000000"/>
        <rFont val="Times New Roman"/>
        <family val="1"/>
        <charset val="186"/>
      </rPr>
      <t>euro</t>
    </r>
    <r>
      <rPr>
        <sz val="12"/>
        <color rgb="FF000000"/>
        <rFont val="Times New Roman"/>
        <family val="1"/>
        <charset val="186"/>
      </rPr>
      <t xml:space="preserve"> * 23,59%= 32,96 </t>
    </r>
    <r>
      <rPr>
        <i/>
        <sz val="12"/>
        <color rgb="FF000000"/>
        <rFont val="Times New Roman"/>
        <family val="1"/>
        <charset val="186"/>
      </rPr>
      <t>euro</t>
    </r>
    <r>
      <rPr>
        <sz val="12"/>
        <color rgb="FF000000"/>
        <rFont val="Times New Roman"/>
        <family val="1"/>
        <charset val="186"/>
      </rPr>
      <t xml:space="preserve">. Veselības apdrošināšana 1,69 </t>
    </r>
    <r>
      <rPr>
        <i/>
        <sz val="12"/>
        <color rgb="FF000000"/>
        <rFont val="Times New Roman"/>
        <family val="1"/>
        <charset val="186"/>
      </rPr>
      <t>euro</t>
    </r>
    <r>
      <rPr>
        <sz val="12"/>
        <color rgb="FF000000"/>
        <rFont val="Times New Roman"/>
        <family val="1"/>
        <charset val="186"/>
      </rPr>
      <t xml:space="preserve">. (32,96 + 1,69) *70 vienības = </t>
    </r>
    <r>
      <rPr>
        <b/>
        <sz val="12"/>
        <color rgb="FF000000"/>
        <rFont val="Times New Roman"/>
        <family val="1"/>
        <charset val="186"/>
      </rPr>
      <t xml:space="preserve">2425,50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</si>
  <si>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3,12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218,40 </t>
    </r>
    <r>
      <rPr>
        <b/>
        <i/>
        <sz val="12"/>
        <color rgb="FF000000"/>
        <rFont val="Times New Roman"/>
        <family val="1"/>
        <charset val="186"/>
      </rPr>
      <t>euro.</t>
    </r>
  </si>
  <si>
    <r>
      <t xml:space="preserve">Iestādes administratīvie izdevumi un ar iestādes darbības nodrošināšanu saistītie izdevumi 0,42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29,40 </t>
    </r>
    <r>
      <rPr>
        <b/>
        <i/>
        <sz val="12"/>
        <color rgb="FF000000"/>
        <rFont val="Times New Roman"/>
        <family val="1"/>
        <charset val="186"/>
      </rPr>
      <t>euro</t>
    </r>
    <r>
      <rPr>
        <b/>
        <sz val="12"/>
        <color rgb="FF000000"/>
        <rFont val="Times New Roman"/>
        <family val="1"/>
        <charset val="186"/>
      </rPr>
      <t>.</t>
    </r>
  </si>
  <si>
    <r>
      <t xml:space="preserve">Nekustamā īpašuma uzturēšana (telpu uzkopšana, apsardze, apsaimniekošana) 0,33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23,10 </t>
    </r>
    <r>
      <rPr>
        <b/>
        <i/>
        <sz val="12"/>
        <color rgb="FF000000"/>
        <rFont val="Times New Roman"/>
        <family val="1"/>
        <charset val="186"/>
      </rPr>
      <t>euro.</t>
    </r>
  </si>
  <si>
    <r>
      <t xml:space="preserve">Ēku, telpu īre un noma 12,26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858,20 </t>
    </r>
    <r>
      <rPr>
        <b/>
        <i/>
        <sz val="12"/>
        <color rgb="FF000000"/>
        <rFont val="Times New Roman"/>
        <family val="1"/>
        <charset val="186"/>
      </rPr>
      <t>euro.</t>
    </r>
  </si>
  <si>
    <r>
      <t xml:space="preserve">Datoru programmatūru uzturēšana, pilnveidošana un papildināšana  2,09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146,30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</si>
  <si>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1,90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133,00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</si>
  <si>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6 h patērē atzinuma sagatavošanai. 17,464 * 6 h= 104,78 </t>
    </r>
    <r>
      <rPr>
        <i/>
        <sz val="12"/>
        <color rgb="FF000000"/>
        <rFont val="Times New Roman"/>
        <family val="1"/>
        <charset val="186"/>
      </rPr>
      <t xml:space="preserve">euro. </t>
    </r>
    <r>
      <rPr>
        <sz val="12"/>
        <color rgb="FF000000"/>
        <rFont val="Times New Roman"/>
        <family val="1"/>
        <charset val="186"/>
      </rPr>
      <t>104,78</t>
    </r>
    <r>
      <rPr>
        <i/>
        <sz val="12"/>
        <color rgb="FF000000"/>
        <rFont val="Times New Roman"/>
        <family val="1"/>
        <charset val="186"/>
      </rPr>
      <t xml:space="preserve"> euro</t>
    </r>
    <r>
      <rPr>
        <sz val="12"/>
        <color rgb="FF000000"/>
        <rFont val="Times New Roman"/>
        <family val="1"/>
        <charset val="186"/>
      </rPr>
      <t xml:space="preserve">* 200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20956,00 </t>
    </r>
    <r>
      <rPr>
        <b/>
        <i/>
        <sz val="12"/>
        <color rgb="FF000000"/>
        <rFont val="Times New Roman"/>
        <family val="1"/>
        <charset val="186"/>
      </rPr>
      <t>euro.</t>
    </r>
  </si>
  <si>
    <r>
      <t xml:space="preserve">Darba devēja valsts sociālās apdrošināšanas obligātās iemaksas. 104,78 </t>
    </r>
    <r>
      <rPr>
        <i/>
        <sz val="12"/>
        <color rgb="FF000000"/>
        <rFont val="Times New Roman"/>
        <family val="1"/>
        <charset val="186"/>
      </rPr>
      <t>euro</t>
    </r>
    <r>
      <rPr>
        <sz val="12"/>
        <color rgb="FF000000"/>
        <rFont val="Times New Roman"/>
        <family val="1"/>
        <charset val="186"/>
      </rPr>
      <t xml:space="preserve"> * 23,59%= 24,72 </t>
    </r>
    <r>
      <rPr>
        <i/>
        <sz val="12"/>
        <color rgb="FF000000"/>
        <rFont val="Times New Roman"/>
        <family val="1"/>
        <charset val="186"/>
      </rPr>
      <t>euro</t>
    </r>
    <r>
      <rPr>
        <sz val="12"/>
        <color rgb="FF000000"/>
        <rFont val="Times New Roman"/>
        <family val="1"/>
        <charset val="186"/>
      </rPr>
      <t xml:space="preserve">. Veselības apdrošināšana 1,27 </t>
    </r>
    <r>
      <rPr>
        <i/>
        <sz val="12"/>
        <color rgb="FF000000"/>
        <rFont val="Times New Roman"/>
        <family val="1"/>
        <charset val="186"/>
      </rPr>
      <t>euro</t>
    </r>
    <r>
      <rPr>
        <sz val="12"/>
        <color rgb="FF000000"/>
        <rFont val="Times New Roman"/>
        <family val="1"/>
        <charset val="186"/>
      </rPr>
      <t xml:space="preserve">. (24,72+1,27) *200 vienības = </t>
    </r>
    <r>
      <rPr>
        <b/>
        <sz val="12"/>
        <color rgb="FF000000"/>
        <rFont val="Times New Roman"/>
        <family val="1"/>
        <charset val="186"/>
      </rPr>
      <t xml:space="preserve">5198,00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</si>
  <si>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2,34 </t>
    </r>
    <r>
      <rPr>
        <i/>
        <sz val="12"/>
        <color rgb="FF000000"/>
        <rFont val="Times New Roman"/>
        <family val="1"/>
        <charset val="186"/>
      </rPr>
      <t>euro</t>
    </r>
    <r>
      <rPr>
        <sz val="12"/>
        <color rgb="FF000000"/>
        <rFont val="Times New Roman"/>
        <family val="1"/>
        <charset val="186"/>
      </rPr>
      <t xml:space="preserve"> * 200 vienības= </t>
    </r>
    <r>
      <rPr>
        <b/>
        <sz val="12"/>
        <color rgb="FF000000"/>
        <rFont val="Times New Roman"/>
        <family val="1"/>
        <charset val="186"/>
      </rPr>
      <t xml:space="preserve">468,00 </t>
    </r>
    <r>
      <rPr>
        <b/>
        <i/>
        <sz val="12"/>
        <color rgb="FF000000"/>
        <rFont val="Times New Roman"/>
        <family val="1"/>
        <charset val="186"/>
      </rPr>
      <t>euro.</t>
    </r>
  </si>
  <si>
    <r>
      <t xml:space="preserve">Iestādes administratīvie izdevumi un ar iestādes darbības nodrošināšanu saistītie izdevumi 0,32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64,00 </t>
    </r>
    <r>
      <rPr>
        <b/>
        <i/>
        <sz val="12"/>
        <color rgb="FF000000"/>
        <rFont val="Times New Roman"/>
        <family val="1"/>
        <charset val="186"/>
      </rPr>
      <t>euro.</t>
    </r>
  </si>
  <si>
    <r>
      <t xml:space="preserve">Nekustamā īpašuma uzturēšana (telpu uzkopšana, apsardze, apsaimniekošana)  0,25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50,00 </t>
    </r>
    <r>
      <rPr>
        <b/>
        <i/>
        <sz val="12"/>
        <color rgb="FF000000"/>
        <rFont val="Times New Roman"/>
        <family val="1"/>
        <charset val="186"/>
      </rPr>
      <t>euro.</t>
    </r>
  </si>
  <si>
    <r>
      <t xml:space="preserve">Datoru programmatūru uzturēšana, pilnveidošana un papildināšana  1,57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314,00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</si>
  <si>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1,43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286,00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</si>
  <si>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5,5 h patērē atzinuma sagatavošanai. 8,732 * 5,5 h= 48,03 </t>
    </r>
    <r>
      <rPr>
        <i/>
        <sz val="12"/>
        <color rgb="FF000000"/>
        <rFont val="Times New Roman"/>
        <family val="1"/>
        <charset val="186"/>
      </rPr>
      <t xml:space="preserve">euro. </t>
    </r>
    <r>
      <rPr>
        <sz val="12"/>
        <color rgb="FF000000"/>
        <rFont val="Times New Roman"/>
        <family val="1"/>
        <charset val="186"/>
      </rPr>
      <t>48,03</t>
    </r>
    <r>
      <rPr>
        <i/>
        <sz val="12"/>
        <color rgb="FF000000"/>
        <rFont val="Times New Roman"/>
        <family val="1"/>
        <charset val="186"/>
      </rPr>
      <t xml:space="preserve"> euro</t>
    </r>
    <r>
      <rPr>
        <sz val="12"/>
        <color rgb="FF000000"/>
        <rFont val="Times New Roman"/>
        <family val="1"/>
        <charset val="186"/>
      </rPr>
      <t xml:space="preserve">* 200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9606,00 </t>
    </r>
    <r>
      <rPr>
        <b/>
        <i/>
        <sz val="12"/>
        <color rgb="FF000000"/>
        <rFont val="Times New Roman"/>
        <family val="1"/>
        <charset val="186"/>
      </rPr>
      <t>euro.</t>
    </r>
  </si>
  <si>
    <r>
      <t xml:space="preserve">Darba devēja valsts sociālās apdrošināšanas obligātās iemaksas. 48,03 </t>
    </r>
    <r>
      <rPr>
        <i/>
        <sz val="12"/>
        <color rgb="FF000000"/>
        <rFont val="Times New Roman"/>
        <family val="1"/>
        <charset val="186"/>
      </rPr>
      <t>euro</t>
    </r>
    <r>
      <rPr>
        <sz val="12"/>
        <color rgb="FF000000"/>
        <rFont val="Times New Roman"/>
        <family val="1"/>
        <charset val="186"/>
      </rPr>
      <t xml:space="preserve"> * 23,59%= 11,33 </t>
    </r>
    <r>
      <rPr>
        <i/>
        <sz val="12"/>
        <color rgb="FF000000"/>
        <rFont val="Times New Roman"/>
        <family val="1"/>
        <charset val="186"/>
      </rPr>
      <t>euro</t>
    </r>
    <r>
      <rPr>
        <sz val="12"/>
        <color rgb="FF000000"/>
        <rFont val="Times New Roman"/>
        <family val="1"/>
        <charset val="186"/>
      </rPr>
      <t xml:space="preserve">. Veselības apdrošināšana 0,58 </t>
    </r>
    <r>
      <rPr>
        <i/>
        <sz val="12"/>
        <color rgb="FF000000"/>
        <rFont val="Times New Roman"/>
        <family val="1"/>
        <charset val="186"/>
      </rPr>
      <t>euro</t>
    </r>
    <r>
      <rPr>
        <sz val="12"/>
        <color rgb="FF000000"/>
        <rFont val="Times New Roman"/>
        <family val="1"/>
        <charset val="186"/>
      </rPr>
      <t xml:space="preserve">. (11,33 + 0,58) * 200 vienības = </t>
    </r>
    <r>
      <rPr>
        <b/>
        <sz val="12"/>
        <color rgb="FF000000"/>
        <rFont val="Times New Roman"/>
        <family val="1"/>
        <charset val="186"/>
      </rPr>
      <t xml:space="preserve">2382,00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</si>
  <si>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1,07 </t>
    </r>
    <r>
      <rPr>
        <i/>
        <sz val="12"/>
        <color rgb="FF000000"/>
        <rFont val="Times New Roman"/>
        <family val="1"/>
        <charset val="186"/>
      </rPr>
      <t>euro</t>
    </r>
    <r>
      <rPr>
        <sz val="12"/>
        <color rgb="FF000000"/>
        <rFont val="Times New Roman"/>
        <family val="1"/>
        <charset val="186"/>
      </rPr>
      <t xml:space="preserve"> * 200 vienības= </t>
    </r>
    <r>
      <rPr>
        <b/>
        <sz val="12"/>
        <color rgb="FF000000"/>
        <rFont val="Times New Roman"/>
        <family val="1"/>
        <charset val="186"/>
      </rPr>
      <t xml:space="preserve">214,00 </t>
    </r>
    <r>
      <rPr>
        <b/>
        <i/>
        <sz val="12"/>
        <color rgb="FF000000"/>
        <rFont val="Times New Roman"/>
        <family val="1"/>
        <charset val="186"/>
      </rPr>
      <t>euro.</t>
    </r>
  </si>
  <si>
    <r>
      <t xml:space="preserve">Iestādes administratīvie izdevumi un ar iestādes darbības nodrošināšanu saistītie izdevumi 0,15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30,00 </t>
    </r>
    <r>
      <rPr>
        <b/>
        <i/>
        <sz val="12"/>
        <color rgb="FF000000"/>
        <rFont val="Times New Roman"/>
        <family val="1"/>
        <charset val="186"/>
      </rPr>
      <t>euro.</t>
    </r>
  </si>
  <si>
    <r>
      <t xml:space="preserve">Ēku, telpu īre un noma 9,20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1840,00 </t>
    </r>
    <r>
      <rPr>
        <b/>
        <i/>
        <sz val="12"/>
        <color rgb="FF000000"/>
        <rFont val="Times New Roman"/>
        <family val="1"/>
        <charset val="186"/>
      </rPr>
      <t>euro.</t>
    </r>
  </si>
  <si>
    <r>
      <t xml:space="preserve">Nekustamā īpašuma uzturēšana (telpu uzkopšana, apsardze, apsaimniekošana) 0,11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22,00 </t>
    </r>
    <r>
      <rPr>
        <b/>
        <i/>
        <sz val="12"/>
        <color rgb="FF000000"/>
        <rFont val="Times New Roman"/>
        <family val="1"/>
        <charset val="186"/>
      </rPr>
      <t>euro.</t>
    </r>
  </si>
  <si>
    <r>
      <t xml:space="preserve">Ēku, telpu īre un noma 4,22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844,00 </t>
    </r>
    <r>
      <rPr>
        <b/>
        <i/>
        <sz val="12"/>
        <color rgb="FF000000"/>
        <rFont val="Times New Roman"/>
        <family val="1"/>
        <charset val="186"/>
      </rPr>
      <t>euro.</t>
    </r>
  </si>
  <si>
    <r>
      <t xml:space="preserve">Datoru programmatūru uzturēšana, pilnveidošana un papildināšana 0,72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144,00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</si>
  <si>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0,65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130,00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</si>
  <si>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7 h patērē atzinuma sagatavošanai. 8,732 * 7 h= 61,12 </t>
    </r>
    <r>
      <rPr>
        <i/>
        <sz val="12"/>
        <color rgb="FF000000"/>
        <rFont val="Times New Roman"/>
        <family val="1"/>
        <charset val="186"/>
      </rPr>
      <t xml:space="preserve">euro. </t>
    </r>
    <r>
      <rPr>
        <sz val="12"/>
        <color rgb="FF000000"/>
        <rFont val="Times New Roman"/>
        <family val="1"/>
        <charset val="186"/>
      </rPr>
      <t>61,12</t>
    </r>
    <r>
      <rPr>
        <i/>
        <sz val="12"/>
        <color rgb="FF000000"/>
        <rFont val="Times New Roman"/>
        <family val="1"/>
        <charset val="186"/>
      </rPr>
      <t xml:space="preserve"> euro</t>
    </r>
    <r>
      <rPr>
        <sz val="12"/>
        <color rgb="FF000000"/>
        <rFont val="Times New Roman"/>
        <family val="1"/>
        <charset val="186"/>
      </rPr>
      <t xml:space="preserve">* 150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9168,00</t>
    </r>
    <r>
      <rPr>
        <b/>
        <i/>
        <sz val="12"/>
        <color rgb="FF000000"/>
        <rFont val="Times New Roman"/>
        <family val="1"/>
        <charset val="186"/>
      </rPr>
      <t>euro.</t>
    </r>
  </si>
  <si>
    <r>
      <t xml:space="preserve">Darba devēja valsts sociālās apdrošināšanas obligātās iemaksas. 61,12 </t>
    </r>
    <r>
      <rPr>
        <i/>
        <sz val="12"/>
        <color rgb="FF000000"/>
        <rFont val="Times New Roman"/>
        <family val="1"/>
        <charset val="186"/>
      </rPr>
      <t>euro</t>
    </r>
    <r>
      <rPr>
        <sz val="12"/>
        <color rgb="FF000000"/>
        <rFont val="Times New Roman"/>
        <family val="1"/>
        <charset val="186"/>
      </rPr>
      <t xml:space="preserve"> * 23,59%= 14,42 </t>
    </r>
    <r>
      <rPr>
        <i/>
        <sz val="12"/>
        <color rgb="FF000000"/>
        <rFont val="Times New Roman"/>
        <family val="1"/>
        <charset val="186"/>
      </rPr>
      <t>euro</t>
    </r>
    <r>
      <rPr>
        <sz val="12"/>
        <color rgb="FF000000"/>
        <rFont val="Times New Roman"/>
        <family val="1"/>
        <charset val="186"/>
      </rPr>
      <t xml:space="preserve">. Veselības apdrošināšana 0,74 </t>
    </r>
    <r>
      <rPr>
        <i/>
        <sz val="12"/>
        <color rgb="FF000000"/>
        <rFont val="Times New Roman"/>
        <family val="1"/>
        <charset val="186"/>
      </rPr>
      <t>euro</t>
    </r>
    <r>
      <rPr>
        <sz val="12"/>
        <color rgb="FF000000"/>
        <rFont val="Times New Roman"/>
        <family val="1"/>
        <charset val="186"/>
      </rPr>
      <t xml:space="preserve">. (14,42+0,74) *150 vienības = </t>
    </r>
    <r>
      <rPr>
        <b/>
        <sz val="12"/>
        <color rgb="FF000000"/>
        <rFont val="Times New Roman"/>
        <family val="1"/>
        <charset val="186"/>
      </rPr>
      <t xml:space="preserve">2274,00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</si>
  <si>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1,37 </t>
    </r>
    <r>
      <rPr>
        <i/>
        <sz val="12"/>
        <color rgb="FF000000"/>
        <rFont val="Times New Roman"/>
        <family val="1"/>
        <charset val="186"/>
      </rPr>
      <t>euro</t>
    </r>
    <r>
      <rPr>
        <sz val="12"/>
        <color rgb="FF000000"/>
        <rFont val="Times New Roman"/>
        <family val="1"/>
        <charset val="186"/>
      </rPr>
      <t xml:space="preserve"> * 150 vienības= </t>
    </r>
    <r>
      <rPr>
        <b/>
        <sz val="12"/>
        <color rgb="FF000000"/>
        <rFont val="Times New Roman"/>
        <family val="1"/>
        <charset val="186"/>
      </rPr>
      <t xml:space="preserve">205,50 </t>
    </r>
    <r>
      <rPr>
        <b/>
        <i/>
        <sz val="12"/>
        <color rgb="FF000000"/>
        <rFont val="Times New Roman"/>
        <family val="1"/>
        <charset val="186"/>
      </rPr>
      <t>euro.</t>
    </r>
  </si>
  <si>
    <r>
      <t xml:space="preserve">Iestādes administratīvie izdevumi un ar iestādes darbības nodrošināšanu saistītie izdevumi 0,18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27,00 </t>
    </r>
    <r>
      <rPr>
        <b/>
        <i/>
        <sz val="12"/>
        <color rgb="FF000000"/>
        <rFont val="Times New Roman"/>
        <family val="1"/>
        <charset val="186"/>
      </rPr>
      <t>euro.</t>
    </r>
  </si>
  <si>
    <r>
      <t xml:space="preserve">Nekustamā īpašuma uzturēšana (telpu uzkopšana, apsardze, apsaimniekošana) 0,14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21,00 </t>
    </r>
    <r>
      <rPr>
        <b/>
        <i/>
        <sz val="12"/>
        <color rgb="FF000000"/>
        <rFont val="Times New Roman"/>
        <family val="1"/>
        <charset val="186"/>
      </rPr>
      <t>euro.</t>
    </r>
  </si>
  <si>
    <r>
      <t xml:space="preserve">Ēku, telpu īre un noma 5,36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804,00 </t>
    </r>
    <r>
      <rPr>
        <b/>
        <i/>
        <sz val="12"/>
        <color rgb="FF000000"/>
        <rFont val="Times New Roman"/>
        <family val="1"/>
        <charset val="186"/>
      </rPr>
      <t>euro.</t>
    </r>
  </si>
  <si>
    <r>
      <t xml:space="preserve">Datoru programmatūru uzturēšana, pilnveidošana un papildināšana . 0,91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136,50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</si>
  <si>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0,83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124,50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</si>
  <si>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6 h patērē atzinuma sagatavošanai. 17,464 * 6 h= 104,78 euro. 104,78 euro* 152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15926,56 </t>
    </r>
    <r>
      <rPr>
        <b/>
        <i/>
        <sz val="12"/>
        <color rgb="FF000000"/>
        <rFont val="Times New Roman"/>
        <family val="1"/>
        <charset val="186"/>
      </rPr>
      <t>euro.</t>
    </r>
  </si>
  <si>
    <r>
      <t xml:space="preserve">Darba devēja valsts sociālās apdrošināšanas obligātās iemaksas. 104,78 euro * 23,59%= 24,72 euro. Veselības apdrošināšana 1,27 euro. (24,72+1,27) * 152 vienības = </t>
    </r>
    <r>
      <rPr>
        <b/>
        <sz val="12"/>
        <color rgb="FF000000"/>
        <rFont val="Times New Roman"/>
        <family val="1"/>
        <charset val="186"/>
      </rPr>
      <t xml:space="preserve">3950,48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</si>
  <si>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2,34 </t>
    </r>
    <r>
      <rPr>
        <i/>
        <sz val="12"/>
        <color rgb="FF000000"/>
        <rFont val="Times New Roman"/>
        <family val="1"/>
        <charset val="186"/>
      </rPr>
      <t>euro</t>
    </r>
    <r>
      <rPr>
        <sz val="12"/>
        <color rgb="FF000000"/>
        <rFont val="Times New Roman"/>
        <family val="1"/>
        <charset val="186"/>
      </rPr>
      <t xml:space="preserve"> * 152 vienības= </t>
    </r>
    <r>
      <rPr>
        <b/>
        <sz val="12"/>
        <color rgb="FF000000"/>
        <rFont val="Times New Roman"/>
        <family val="1"/>
        <charset val="186"/>
      </rPr>
      <t xml:space="preserve">355,68 </t>
    </r>
    <r>
      <rPr>
        <b/>
        <i/>
        <sz val="12"/>
        <color rgb="FF000000"/>
        <rFont val="Times New Roman"/>
        <family val="1"/>
        <charset val="186"/>
      </rPr>
      <t>euro.</t>
    </r>
  </si>
  <si>
    <r>
      <t xml:space="preserve">Iestādes administratīvie izdevumi un ar iestādes darbības nodrošināšanu saistītie izdevumi 0,32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48,64 </t>
    </r>
    <r>
      <rPr>
        <b/>
        <i/>
        <sz val="12"/>
        <color rgb="FF000000"/>
        <rFont val="Times New Roman"/>
        <family val="1"/>
        <charset val="186"/>
      </rPr>
      <t>euro.</t>
    </r>
  </si>
  <si>
    <r>
      <t xml:space="preserve">Nekustamā īpašuma uzturēšana (telpu uzkopšana, apsardze, apsaimniekošana) 0,25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38,00 </t>
    </r>
    <r>
      <rPr>
        <b/>
        <i/>
        <sz val="12"/>
        <color rgb="FF000000"/>
        <rFont val="Times New Roman"/>
        <family val="1"/>
        <charset val="186"/>
      </rPr>
      <t>euro.</t>
    </r>
  </si>
  <si>
    <r>
      <t xml:space="preserve">Ēku, telpu īre un noma 9,20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1398,40 </t>
    </r>
    <r>
      <rPr>
        <b/>
        <i/>
        <sz val="12"/>
        <color rgb="FF000000"/>
        <rFont val="Times New Roman"/>
        <family val="1"/>
        <charset val="186"/>
      </rPr>
      <t>euro.</t>
    </r>
  </si>
  <si>
    <r>
      <t xml:space="preserve">Datoru programmatūru uzturēšana, pilnveidošana un papildināšana 1,57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238,64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</si>
  <si>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1,43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217,36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</si>
  <si>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7 h patērē atzinuma sagatavošanai. 17,464 * 7 h= 122,25 </t>
    </r>
    <r>
      <rPr>
        <i/>
        <sz val="12"/>
        <color rgb="FF000000"/>
        <rFont val="Times New Roman"/>
        <family val="1"/>
        <charset val="186"/>
      </rPr>
      <t xml:space="preserve">euro. </t>
    </r>
    <r>
      <rPr>
        <sz val="12"/>
        <color rgb="FF000000"/>
        <rFont val="Times New Roman"/>
        <family val="1"/>
        <charset val="186"/>
      </rPr>
      <t>108,96</t>
    </r>
    <r>
      <rPr>
        <i/>
        <sz val="12"/>
        <color rgb="FF000000"/>
        <rFont val="Times New Roman"/>
        <family val="1"/>
        <charset val="186"/>
      </rPr>
      <t xml:space="preserve"> euro</t>
    </r>
    <r>
      <rPr>
        <sz val="12"/>
        <color rgb="FF000000"/>
        <rFont val="Times New Roman"/>
        <family val="1"/>
        <charset val="186"/>
      </rPr>
      <t xml:space="preserve">* 100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10896,00 </t>
    </r>
    <r>
      <rPr>
        <b/>
        <i/>
        <sz val="12"/>
        <color rgb="FF000000"/>
        <rFont val="Times New Roman"/>
        <family val="1"/>
        <charset val="186"/>
      </rPr>
      <t>euro.</t>
    </r>
  </si>
  <si>
    <r>
      <t xml:space="preserve">Darba devēja valsts sociālās apdrošināšanas obligātās iemaksas. 122,25 </t>
    </r>
    <r>
      <rPr>
        <i/>
        <sz val="12"/>
        <color rgb="FF000000"/>
        <rFont val="Times New Roman"/>
        <family val="1"/>
        <charset val="186"/>
      </rPr>
      <t>euro</t>
    </r>
    <r>
      <rPr>
        <sz val="12"/>
        <color rgb="FF000000"/>
        <rFont val="Times New Roman"/>
        <family val="1"/>
        <charset val="186"/>
      </rPr>
      <t xml:space="preserve"> * 23,59%= 28,84 </t>
    </r>
    <r>
      <rPr>
        <i/>
        <sz val="12"/>
        <color rgb="FF000000"/>
        <rFont val="Times New Roman"/>
        <family val="1"/>
        <charset val="186"/>
      </rPr>
      <t>euro</t>
    </r>
    <r>
      <rPr>
        <sz val="12"/>
        <color rgb="FF000000"/>
        <rFont val="Times New Roman"/>
        <family val="1"/>
        <charset val="186"/>
      </rPr>
      <t xml:space="preserve">. Veselības apdrošināšana 1,48 </t>
    </r>
    <r>
      <rPr>
        <i/>
        <sz val="12"/>
        <color rgb="FF000000"/>
        <rFont val="Times New Roman"/>
        <family val="1"/>
        <charset val="186"/>
      </rPr>
      <t>euro</t>
    </r>
    <r>
      <rPr>
        <sz val="12"/>
        <color rgb="FF000000"/>
        <rFont val="Times New Roman"/>
        <family val="1"/>
        <charset val="186"/>
      </rPr>
      <t xml:space="preserve">. (28,84 + 1,48) *100 vienības = </t>
    </r>
    <r>
      <rPr>
        <b/>
        <sz val="12"/>
        <color rgb="FF000000"/>
        <rFont val="Times New Roman"/>
        <family val="1"/>
        <charset val="186"/>
      </rPr>
      <t xml:space="preserve">3032,00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</si>
  <si>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2,73 </t>
    </r>
    <r>
      <rPr>
        <i/>
        <sz val="12"/>
        <color rgb="FF000000"/>
        <rFont val="Times New Roman"/>
        <family val="1"/>
        <charset val="186"/>
      </rPr>
      <t>euro</t>
    </r>
    <r>
      <rPr>
        <sz val="12"/>
        <color rgb="FF000000"/>
        <rFont val="Times New Roman"/>
        <family val="1"/>
        <charset val="186"/>
      </rPr>
      <t xml:space="preserve"> * 100 vienības= </t>
    </r>
    <r>
      <rPr>
        <b/>
        <sz val="12"/>
        <color rgb="FF000000"/>
        <rFont val="Times New Roman"/>
        <family val="1"/>
        <charset val="186"/>
      </rPr>
      <t xml:space="preserve">273,00 </t>
    </r>
    <r>
      <rPr>
        <b/>
        <i/>
        <sz val="12"/>
        <color rgb="FF000000"/>
        <rFont val="Times New Roman"/>
        <family val="1"/>
        <charset val="186"/>
      </rPr>
      <t>euro.</t>
    </r>
  </si>
  <si>
    <r>
      <t xml:space="preserve">Iestādes administratīvie izdevumi un ar iestādes darbības nodrošināšanu saistītie izdevumi 0,37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37,00 </t>
    </r>
    <r>
      <rPr>
        <b/>
        <i/>
        <sz val="12"/>
        <color rgb="FF000000"/>
        <rFont val="Times New Roman"/>
        <family val="1"/>
        <charset val="186"/>
      </rPr>
      <t>euro.</t>
    </r>
  </si>
  <si>
    <r>
      <t xml:space="preserve">Nekustamā īpašuma uzturēšana (telpu uzkopšana, apsardze, apsaimniekošana) 0,29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29,00 </t>
    </r>
    <r>
      <rPr>
        <b/>
        <i/>
        <sz val="12"/>
        <color rgb="FF000000"/>
        <rFont val="Times New Roman"/>
        <family val="1"/>
        <charset val="186"/>
      </rPr>
      <t>euro.</t>
    </r>
  </si>
  <si>
    <r>
      <t xml:space="preserve">Ēku, telpu īre un noma 10,73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1073,00 </t>
    </r>
    <r>
      <rPr>
        <b/>
        <i/>
        <sz val="12"/>
        <color rgb="FF000000"/>
        <rFont val="Times New Roman"/>
        <family val="1"/>
        <charset val="186"/>
      </rPr>
      <t>euro.</t>
    </r>
  </si>
  <si>
    <r>
      <t xml:space="preserve">Datoru programmatūru uzturēšana, pilnveidošana un papildināšana   1,83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183,00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</si>
  <si>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1,66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166,00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</si>
  <si>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10 h patērē atzinuma sagatavošanai. 17,464 * 10 h= 174,64 </t>
    </r>
    <r>
      <rPr>
        <i/>
        <sz val="12"/>
        <color rgb="FF000000"/>
        <rFont val="Times New Roman"/>
        <family val="1"/>
        <charset val="186"/>
      </rPr>
      <t xml:space="preserve">euro. </t>
    </r>
    <r>
      <rPr>
        <sz val="12"/>
        <color rgb="FF000000"/>
        <rFont val="Times New Roman"/>
        <family val="1"/>
        <charset val="186"/>
      </rPr>
      <t>174,64</t>
    </r>
    <r>
      <rPr>
        <i/>
        <sz val="12"/>
        <color rgb="FF000000"/>
        <rFont val="Times New Roman"/>
        <family val="1"/>
        <charset val="186"/>
      </rPr>
      <t xml:space="preserve"> euro</t>
    </r>
    <r>
      <rPr>
        <sz val="12"/>
        <color rgb="FF000000"/>
        <rFont val="Times New Roman"/>
        <family val="1"/>
        <charset val="186"/>
      </rPr>
      <t xml:space="preserve">* 50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8732,00 </t>
    </r>
    <r>
      <rPr>
        <b/>
        <i/>
        <sz val="12"/>
        <color rgb="FF000000"/>
        <rFont val="Times New Roman"/>
        <family val="1"/>
        <charset val="186"/>
      </rPr>
      <t>euro.</t>
    </r>
  </si>
  <si>
    <r>
      <t xml:space="preserve">Darba devēja valsts sociālās apdrošināšanas obligātās iemaksas. 174,64 </t>
    </r>
    <r>
      <rPr>
        <i/>
        <sz val="12"/>
        <color rgb="FF000000"/>
        <rFont val="Times New Roman"/>
        <family val="1"/>
        <charset val="186"/>
      </rPr>
      <t>euro</t>
    </r>
    <r>
      <rPr>
        <sz val="12"/>
        <color rgb="FF000000"/>
        <rFont val="Times New Roman"/>
        <family val="1"/>
        <charset val="186"/>
      </rPr>
      <t xml:space="preserve"> * 23,59%= 41,20 </t>
    </r>
    <r>
      <rPr>
        <i/>
        <sz val="12"/>
        <color rgb="FF000000"/>
        <rFont val="Times New Roman"/>
        <family val="1"/>
        <charset val="186"/>
      </rPr>
      <t>euro</t>
    </r>
    <r>
      <rPr>
        <sz val="12"/>
        <color rgb="FF000000"/>
        <rFont val="Times New Roman"/>
        <family val="1"/>
        <charset val="186"/>
      </rPr>
      <t xml:space="preserve">. Veselības apdrošināšana 2,12 </t>
    </r>
    <r>
      <rPr>
        <i/>
        <sz val="12"/>
        <color rgb="FF000000"/>
        <rFont val="Times New Roman"/>
        <family val="1"/>
        <charset val="186"/>
      </rPr>
      <t>euro</t>
    </r>
    <r>
      <rPr>
        <sz val="12"/>
        <color rgb="FF000000"/>
        <rFont val="Times New Roman"/>
        <family val="1"/>
        <charset val="186"/>
      </rPr>
      <t xml:space="preserve">. (41,20 + 2,12) *50 vienības = </t>
    </r>
    <r>
      <rPr>
        <b/>
        <sz val="12"/>
        <color rgb="FF000000"/>
        <rFont val="Times New Roman"/>
        <family val="1"/>
        <charset val="186"/>
      </rPr>
      <t xml:space="preserve">2166,00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</si>
  <si>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3,91 </t>
    </r>
    <r>
      <rPr>
        <i/>
        <sz val="12"/>
        <color rgb="FF000000"/>
        <rFont val="Times New Roman"/>
        <family val="1"/>
        <charset val="186"/>
      </rPr>
      <t>euro</t>
    </r>
    <r>
      <rPr>
        <sz val="12"/>
        <color rgb="FF000000"/>
        <rFont val="Times New Roman"/>
        <family val="1"/>
        <charset val="186"/>
      </rPr>
      <t xml:space="preserve"> * 50 vienības= </t>
    </r>
    <r>
      <rPr>
        <b/>
        <sz val="12"/>
        <color rgb="FF000000"/>
        <rFont val="Times New Roman"/>
        <family val="1"/>
        <charset val="186"/>
      </rPr>
      <t xml:space="preserve">195,50 </t>
    </r>
    <r>
      <rPr>
        <b/>
        <i/>
        <sz val="12"/>
        <color rgb="FF000000"/>
        <rFont val="Times New Roman"/>
        <family val="1"/>
        <charset val="186"/>
      </rPr>
      <t>euro.</t>
    </r>
  </si>
  <si>
    <r>
      <t xml:space="preserve">Iestādes administratīvie izdevumi un ar iestādes darbības nodrošināšanu saistītie izdevumi 0,53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26,50 </t>
    </r>
    <r>
      <rPr>
        <b/>
        <i/>
        <sz val="12"/>
        <color rgb="FF000000"/>
        <rFont val="Times New Roman"/>
        <family val="1"/>
        <charset val="186"/>
      </rPr>
      <t>euro.</t>
    </r>
  </si>
  <si>
    <r>
      <t xml:space="preserve">Nekustamā īpašuma uzturēšana (telpu uzkopšana, apsardze, apsaimniekošana) 0,41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20,50 </t>
    </r>
    <r>
      <rPr>
        <b/>
        <i/>
        <sz val="12"/>
        <color rgb="FF000000"/>
        <rFont val="Times New Roman"/>
        <family val="1"/>
        <charset val="186"/>
      </rPr>
      <t>euro.</t>
    </r>
  </si>
  <si>
    <r>
      <t xml:space="preserve">Datoru programmatūru uzturēšana, pilnveidošana un papildināšana  2,61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130,50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</si>
  <si>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2,38 euro * 50 vienības = </t>
    </r>
    <r>
      <rPr>
        <b/>
        <sz val="12"/>
        <color rgb="FF000000"/>
        <rFont val="Times New Roman"/>
        <family val="1"/>
        <charset val="186"/>
      </rPr>
      <t xml:space="preserve">119,00 </t>
    </r>
    <r>
      <rPr>
        <b/>
        <i/>
        <sz val="12"/>
        <color rgb="FF000000"/>
        <rFont val="Times New Roman"/>
        <family val="1"/>
        <charset val="186"/>
      </rPr>
      <t>euro.</t>
    </r>
  </si>
  <si>
    <r>
      <t xml:space="preserve">Ēku, telpu īre un noma 15,33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766,50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</si>
  <si>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12,5 h patērē atzinuma sagatavošanai. 17,464 * 12,5 h= 218,30 </t>
    </r>
    <r>
      <rPr>
        <i/>
        <sz val="12"/>
        <color rgb="FF000000"/>
        <rFont val="Times New Roman"/>
        <family val="1"/>
        <charset val="186"/>
      </rPr>
      <t xml:space="preserve">euro. </t>
    </r>
    <r>
      <rPr>
        <sz val="12"/>
        <color rgb="FF000000"/>
        <rFont val="Times New Roman"/>
        <family val="1"/>
        <charset val="186"/>
      </rPr>
      <t>218,30</t>
    </r>
    <r>
      <rPr>
        <i/>
        <sz val="12"/>
        <color rgb="FF000000"/>
        <rFont val="Times New Roman"/>
        <family val="1"/>
        <charset val="186"/>
      </rPr>
      <t xml:space="preserve"> euro</t>
    </r>
    <r>
      <rPr>
        <sz val="12"/>
        <color rgb="FF000000"/>
        <rFont val="Times New Roman"/>
        <family val="1"/>
        <charset val="186"/>
      </rPr>
      <t xml:space="preserve">* 20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4366,00 </t>
    </r>
    <r>
      <rPr>
        <b/>
        <i/>
        <sz val="12"/>
        <color rgb="FF000000"/>
        <rFont val="Times New Roman"/>
        <family val="1"/>
        <charset val="186"/>
      </rPr>
      <t>euro.</t>
    </r>
  </si>
  <si>
    <r>
      <t xml:space="preserve">Darba devēja valsts sociālās apdrošināšanas obligātās iemaksas. 218,30 </t>
    </r>
    <r>
      <rPr>
        <i/>
        <sz val="12"/>
        <color rgb="FF000000"/>
        <rFont val="Times New Roman"/>
        <family val="1"/>
        <charset val="186"/>
      </rPr>
      <t>euro</t>
    </r>
    <r>
      <rPr>
        <sz val="12"/>
        <color rgb="FF000000"/>
        <rFont val="Times New Roman"/>
        <family val="1"/>
        <charset val="186"/>
      </rPr>
      <t xml:space="preserve"> * 23,59%= 51,50 </t>
    </r>
    <r>
      <rPr>
        <i/>
        <sz val="12"/>
        <color rgb="FF000000"/>
        <rFont val="Times New Roman"/>
        <family val="1"/>
        <charset val="186"/>
      </rPr>
      <t>euro</t>
    </r>
    <r>
      <rPr>
        <sz val="12"/>
        <color rgb="FF000000"/>
        <rFont val="Times New Roman"/>
        <family val="1"/>
        <charset val="186"/>
      </rPr>
      <t xml:space="preserve">. Veselības apdrošināšana 2,65 </t>
    </r>
    <r>
      <rPr>
        <i/>
        <sz val="12"/>
        <color rgb="FF000000"/>
        <rFont val="Times New Roman"/>
        <family val="1"/>
        <charset val="186"/>
      </rPr>
      <t>euro</t>
    </r>
    <r>
      <rPr>
        <sz val="12"/>
        <color rgb="FF000000"/>
        <rFont val="Times New Roman"/>
        <family val="1"/>
        <charset val="186"/>
      </rPr>
      <t xml:space="preserve">. (51,50 + 2,65) *20 vienības = </t>
    </r>
    <r>
      <rPr>
        <b/>
        <sz val="12"/>
        <color rgb="FF000000"/>
        <rFont val="Times New Roman"/>
        <family val="1"/>
        <charset val="186"/>
      </rPr>
      <t xml:space="preserve">1083,00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</si>
  <si>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30</t>
    </r>
    <r>
      <rPr>
        <sz val="12"/>
        <color rgb="FF000000"/>
        <rFont val="Times New Roman"/>
        <family val="1"/>
        <charset val="186"/>
      </rPr>
      <t xml:space="preserve"> vienības = </t>
    </r>
    <r>
      <rPr>
        <b/>
        <sz val="12"/>
        <color rgb="FF000000"/>
        <rFont val="Times New Roman"/>
        <family val="1"/>
        <charset val="186"/>
      </rPr>
      <t xml:space="preserve">39,30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</si>
  <si>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186</t>
    </r>
    <r>
      <rPr>
        <sz val="12"/>
        <color rgb="FF000000"/>
        <rFont val="Times New Roman"/>
        <family val="1"/>
        <charset val="186"/>
      </rPr>
      <t xml:space="preserve"> vienības = </t>
    </r>
    <r>
      <rPr>
        <b/>
        <sz val="12"/>
        <color rgb="FF000000"/>
        <rFont val="Times New Roman"/>
        <family val="1"/>
        <charset val="186"/>
      </rPr>
      <t xml:space="preserve">243,66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</si>
  <si>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206,98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</si>
  <si>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80</t>
    </r>
    <r>
      <rPr>
        <sz val="12"/>
        <color rgb="FF000000"/>
        <rFont val="Times New Roman"/>
        <family val="1"/>
        <charset val="186"/>
      </rPr>
      <t xml:space="preserve"> vienības = </t>
    </r>
    <r>
      <rPr>
        <b/>
        <sz val="12"/>
        <color rgb="FF000000"/>
        <rFont val="Times New Roman"/>
        <family val="1"/>
        <charset val="186"/>
      </rPr>
      <t xml:space="preserve">104,80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</si>
  <si>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74</t>
    </r>
    <r>
      <rPr>
        <sz val="12"/>
        <color rgb="FFFF0000"/>
        <rFont val="Times New Roman"/>
        <family val="1"/>
        <charset val="186"/>
      </rPr>
      <t xml:space="preserve"> </t>
    </r>
    <r>
      <rPr>
        <sz val="12"/>
        <color rgb="FF000000"/>
        <rFont val="Times New Roman"/>
        <family val="1"/>
        <charset val="186"/>
      </rPr>
      <t xml:space="preserve">vienības = </t>
    </r>
    <r>
      <rPr>
        <b/>
        <sz val="12"/>
        <color rgb="FF000000"/>
        <rFont val="Times New Roman"/>
        <family val="1"/>
        <charset val="186"/>
      </rPr>
      <t xml:space="preserve">96,94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</si>
  <si>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2</t>
    </r>
    <r>
      <rPr>
        <sz val="12"/>
        <rFont val="Times New Roman"/>
        <family val="1"/>
        <charset val="186"/>
      </rPr>
      <t>0</t>
    </r>
    <r>
      <rPr>
        <sz val="12"/>
        <color rgb="FF000000"/>
        <rFont val="Times New Roman"/>
        <family val="1"/>
        <charset val="186"/>
      </rPr>
      <t xml:space="preserve"> vienības = </t>
    </r>
    <r>
      <rPr>
        <b/>
        <sz val="12"/>
        <color rgb="FF000000"/>
        <rFont val="Times New Roman"/>
        <family val="1"/>
        <charset val="186"/>
      </rPr>
      <t xml:space="preserve">26,20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</si>
  <si>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70</t>
    </r>
    <r>
      <rPr>
        <sz val="12"/>
        <color rgb="FF000000"/>
        <rFont val="Times New Roman"/>
        <family val="1"/>
        <charset val="186"/>
      </rPr>
      <t xml:space="preserve"> vienības = </t>
    </r>
    <r>
      <rPr>
        <b/>
        <sz val="12"/>
        <color rgb="FF000000"/>
        <rFont val="Times New Roman"/>
        <family val="1"/>
        <charset val="186"/>
      </rPr>
      <t xml:space="preserve">91,70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</si>
  <si>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19,65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</si>
  <si>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200</t>
    </r>
    <r>
      <rPr>
        <sz val="12"/>
        <color rgb="FF000000"/>
        <rFont val="Times New Roman"/>
        <family val="1"/>
        <charset val="186"/>
      </rPr>
      <t xml:space="preserve"> vienības = </t>
    </r>
    <r>
      <rPr>
        <b/>
        <sz val="12"/>
        <color rgb="FF000000"/>
        <rFont val="Times New Roman"/>
        <family val="1"/>
        <charset val="186"/>
      </rPr>
      <t xml:space="preserve">262,00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</si>
  <si>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150</t>
    </r>
    <r>
      <rPr>
        <sz val="12"/>
        <color rgb="FF000000"/>
        <rFont val="Times New Roman"/>
        <family val="1"/>
        <charset val="186"/>
      </rPr>
      <t xml:space="preserve"> vienības = </t>
    </r>
    <r>
      <rPr>
        <b/>
        <sz val="12"/>
        <color rgb="FF000000"/>
        <rFont val="Times New Roman"/>
        <family val="1"/>
        <charset val="186"/>
      </rPr>
      <t xml:space="preserve">196,50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</si>
  <si>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euro * 23,59%= 1,31 euro. 1,31 euro * </t>
    </r>
    <r>
      <rPr>
        <sz val="12"/>
        <rFont val="Times New Roman"/>
        <family val="1"/>
        <charset val="186"/>
      </rPr>
      <t>152</t>
    </r>
    <r>
      <rPr>
        <sz val="12"/>
        <color rgb="FF000000"/>
        <rFont val="Times New Roman"/>
        <family val="1"/>
        <charset val="186"/>
      </rPr>
      <t xml:space="preserve"> vienības = </t>
    </r>
    <r>
      <rPr>
        <b/>
        <sz val="12"/>
        <color rgb="FF000000"/>
        <rFont val="Times New Roman"/>
        <family val="1"/>
        <charset val="186"/>
      </rPr>
      <t xml:space="preserve">199,12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</si>
  <si>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100</t>
    </r>
    <r>
      <rPr>
        <sz val="12"/>
        <color rgb="FF000000"/>
        <rFont val="Times New Roman"/>
        <family val="1"/>
        <charset val="186"/>
      </rPr>
      <t xml:space="preserve"> vienības = </t>
    </r>
    <r>
      <rPr>
        <b/>
        <sz val="12"/>
        <color rgb="FF000000"/>
        <rFont val="Times New Roman"/>
        <family val="1"/>
        <charset val="186"/>
      </rPr>
      <t xml:space="preserve">131,00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</si>
  <si>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50</t>
    </r>
    <r>
      <rPr>
        <sz val="12"/>
        <color rgb="FF000000"/>
        <rFont val="Times New Roman"/>
        <family val="1"/>
        <charset val="186"/>
      </rPr>
      <t xml:space="preserve"> vienības = </t>
    </r>
    <r>
      <rPr>
        <b/>
        <sz val="12"/>
        <color rgb="FF000000"/>
        <rFont val="Times New Roman"/>
        <family val="1"/>
        <charset val="186"/>
      </rPr>
      <t xml:space="preserve">65,50 </t>
    </r>
    <r>
      <rPr>
        <b/>
        <i/>
        <sz val="12"/>
        <color rgb="FF000000"/>
        <rFont val="Times New Roman"/>
        <family val="1"/>
        <charset val="186"/>
      </rPr>
      <t>euro</t>
    </r>
    <r>
      <rPr>
        <b/>
        <sz val="12"/>
        <color rgb="FF000000"/>
        <rFont val="Times New Roman"/>
        <family val="1"/>
        <charset val="186"/>
      </rPr>
      <t>.</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</si>
  <si>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20</t>
    </r>
    <r>
      <rPr>
        <sz val="12"/>
        <color rgb="FF000000"/>
        <rFont val="Times New Roman"/>
        <family val="1"/>
        <charset val="186"/>
      </rPr>
      <t xml:space="preserve"> vienības = </t>
    </r>
    <r>
      <rPr>
        <b/>
        <sz val="12"/>
        <color rgb="FF000000"/>
        <rFont val="Times New Roman"/>
        <family val="1"/>
        <charset val="186"/>
      </rPr>
      <t xml:space="preserve">26,20 </t>
    </r>
    <r>
      <rPr>
        <b/>
        <i/>
        <sz val="12"/>
        <color rgb="FF000000"/>
        <rFont val="Times New Roman"/>
        <family val="1"/>
        <charset val="186"/>
      </rPr>
      <t>euro</t>
    </r>
    <r>
      <rPr>
        <b/>
        <sz val="12"/>
        <color rgb="FF000000"/>
        <rFont val="Times New Roman"/>
        <family val="1"/>
        <charset val="186"/>
      </rPr>
      <t>.</t>
    </r>
  </si>
  <si>
    <r>
      <t xml:space="preserve">Izdevumi par komunālajiem pakalpojumiem: 4,88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97,60 </t>
    </r>
    <r>
      <rPr>
        <b/>
        <i/>
        <sz val="12"/>
        <color rgb="FF000000"/>
        <rFont val="Times New Roman"/>
        <family val="1"/>
        <charset val="186"/>
      </rPr>
      <t>euro.</t>
    </r>
  </si>
  <si>
    <r>
      <t xml:space="preserve">Iestādes administratīvie izdevumi un ar iestādes darbības nodrošināšanu saistītie izdevumi 0,66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17,20 </t>
    </r>
    <r>
      <rPr>
        <b/>
        <i/>
        <sz val="12"/>
        <color rgb="FF000000"/>
        <rFont val="Times New Roman"/>
        <family val="1"/>
        <charset val="186"/>
      </rPr>
      <t>euro.</t>
    </r>
  </si>
  <si>
    <r>
      <t xml:space="preserve">Nekustamā īpašuma uzturēšana (telpu uzkopšana, apsardze, apsaimniekošana) 0,52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10,40 </t>
    </r>
    <r>
      <rPr>
        <b/>
        <i/>
        <sz val="12"/>
        <color rgb="FF000000"/>
        <rFont val="Times New Roman"/>
        <family val="1"/>
        <charset val="186"/>
      </rPr>
      <t>euro.</t>
    </r>
  </si>
  <si>
    <r>
      <t xml:space="preserve">Ēku, telpu īre un noma  19,16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383,20 </t>
    </r>
    <r>
      <rPr>
        <b/>
        <i/>
        <sz val="12"/>
        <color rgb="FF000000"/>
        <rFont val="Times New Roman"/>
        <family val="1"/>
        <charset val="186"/>
      </rPr>
      <t>euro.</t>
    </r>
  </si>
  <si>
    <r>
      <t xml:space="preserve">Datoru programmatūru uzturēšana, pilnveidošana un papildināšana  3,26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65,20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</si>
  <si>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2,97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59,40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</si>
  <si>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6 h patērē atzinuma sagatavošanai. 8,732 * 6 h= 52,39 </t>
    </r>
    <r>
      <rPr>
        <i/>
        <sz val="12"/>
        <color rgb="FF000000"/>
        <rFont val="Times New Roman"/>
        <family val="1"/>
        <charset val="186"/>
      </rPr>
      <t xml:space="preserve">euro. </t>
    </r>
    <r>
      <rPr>
        <sz val="12"/>
        <color rgb="FF000000"/>
        <rFont val="Times New Roman"/>
        <family val="1"/>
        <charset val="186"/>
      </rPr>
      <t>52,39</t>
    </r>
    <r>
      <rPr>
        <i/>
        <sz val="12"/>
        <color rgb="FF000000"/>
        <rFont val="Times New Roman"/>
        <family val="1"/>
        <charset val="186"/>
      </rPr>
      <t xml:space="preserve"> euro</t>
    </r>
    <r>
      <rPr>
        <sz val="12"/>
        <color rgb="FF000000"/>
        <rFont val="Times New Roman"/>
        <family val="1"/>
        <charset val="186"/>
      </rPr>
      <t xml:space="preserve">* 50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2619,50 </t>
    </r>
    <r>
      <rPr>
        <b/>
        <i/>
        <sz val="12"/>
        <color rgb="FF000000"/>
        <rFont val="Times New Roman"/>
        <family val="1"/>
        <charset val="186"/>
      </rPr>
      <t>euro.</t>
    </r>
  </si>
  <si>
    <r>
      <t xml:space="preserve">Darba devēja valsts sociālās apdrošināšanas obligātās iemaksas. 52,39 </t>
    </r>
    <r>
      <rPr>
        <i/>
        <sz val="12"/>
        <color rgb="FF000000"/>
        <rFont val="Times New Roman"/>
        <family val="1"/>
        <charset val="186"/>
      </rPr>
      <t>euro</t>
    </r>
    <r>
      <rPr>
        <sz val="12"/>
        <color rgb="FF000000"/>
        <rFont val="Times New Roman"/>
        <family val="1"/>
        <charset val="186"/>
      </rPr>
      <t xml:space="preserve"> * 23,59%= 12,36 </t>
    </r>
    <r>
      <rPr>
        <i/>
        <sz val="12"/>
        <color rgb="FF000000"/>
        <rFont val="Times New Roman"/>
        <family val="1"/>
        <charset val="186"/>
      </rPr>
      <t>euro</t>
    </r>
    <r>
      <rPr>
        <sz val="12"/>
        <color rgb="FF000000"/>
        <rFont val="Times New Roman"/>
        <family val="1"/>
        <charset val="186"/>
      </rPr>
      <t xml:space="preserve">. Veselības apdrošināšana 0,64 </t>
    </r>
    <r>
      <rPr>
        <i/>
        <sz val="12"/>
        <color rgb="FF000000"/>
        <rFont val="Times New Roman"/>
        <family val="1"/>
        <charset val="186"/>
      </rPr>
      <t>euro</t>
    </r>
    <r>
      <rPr>
        <sz val="12"/>
        <color rgb="FF000000"/>
        <rFont val="Times New Roman"/>
        <family val="1"/>
        <charset val="186"/>
      </rPr>
      <t xml:space="preserve">. (12,36 + 0,64) *50 vienības = </t>
    </r>
    <r>
      <rPr>
        <b/>
        <sz val="12"/>
        <color rgb="FF000000"/>
        <rFont val="Times New Roman"/>
        <family val="1"/>
        <charset val="186"/>
      </rPr>
      <t xml:space="preserve">13,00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</si>
  <si>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1,17 </t>
    </r>
    <r>
      <rPr>
        <i/>
        <sz val="12"/>
        <color rgb="FF000000"/>
        <rFont val="Times New Roman"/>
        <family val="1"/>
        <charset val="186"/>
      </rPr>
      <t>euro</t>
    </r>
    <r>
      <rPr>
        <sz val="12"/>
        <color rgb="FF000000"/>
        <rFont val="Times New Roman"/>
        <family val="1"/>
        <charset val="186"/>
      </rPr>
      <t xml:space="preserve"> * 50 vienības= </t>
    </r>
    <r>
      <rPr>
        <b/>
        <sz val="12"/>
        <color rgb="FF000000"/>
        <rFont val="Times New Roman"/>
        <family val="1"/>
        <charset val="186"/>
      </rPr>
      <t xml:space="preserve">58,50 </t>
    </r>
    <r>
      <rPr>
        <b/>
        <i/>
        <sz val="12"/>
        <color rgb="FF000000"/>
        <rFont val="Times New Roman"/>
        <family val="1"/>
        <charset val="186"/>
      </rPr>
      <t>euro.</t>
    </r>
  </si>
  <si>
    <r>
      <t xml:space="preserve">Iestādes administratīvie izdevumi un ar iestādes darbības nodrošināšanu saistītie izdevumi 0,16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8,00 </t>
    </r>
    <r>
      <rPr>
        <b/>
        <i/>
        <sz val="12"/>
        <color rgb="FF000000"/>
        <rFont val="Times New Roman"/>
        <family val="1"/>
        <charset val="186"/>
      </rPr>
      <t>euro.</t>
    </r>
  </si>
  <si>
    <r>
      <t xml:space="preserve">Iekārtas, inventāra un aparatūras remonts, tehniskā apkalpošana 0,05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2,50 </t>
    </r>
    <r>
      <rPr>
        <b/>
        <i/>
        <sz val="12"/>
        <color rgb="FF000000"/>
        <rFont val="Times New Roman"/>
        <family val="1"/>
        <charset val="186"/>
      </rPr>
      <t>euro.</t>
    </r>
  </si>
  <si>
    <r>
      <t xml:space="preserve">Nekustamā īpašuma uzturēšana (telpu uzkopšana, apsardze, apsaimniekošana) 0,12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6,00 </t>
    </r>
    <r>
      <rPr>
        <b/>
        <i/>
        <sz val="12"/>
        <color rgb="FF000000"/>
        <rFont val="Times New Roman"/>
        <family val="1"/>
        <charset val="186"/>
      </rPr>
      <t>euro.</t>
    </r>
  </si>
  <si>
    <r>
      <t xml:space="preserve">Ēku, telpu īre un noma 4,60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230,00 </t>
    </r>
    <r>
      <rPr>
        <b/>
        <i/>
        <sz val="12"/>
        <color rgb="FF000000"/>
        <rFont val="Times New Roman"/>
        <family val="1"/>
        <charset val="186"/>
      </rPr>
      <t>euro.</t>
    </r>
  </si>
  <si>
    <r>
      <t xml:space="preserve">Datoru programmatūru uzturēšana, pilnveidošana un papildināšana 0,78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39,00 </t>
    </r>
    <r>
      <rPr>
        <b/>
        <i/>
        <sz val="12"/>
        <color rgb="FF000000"/>
        <rFont val="Times New Roman"/>
        <family val="1"/>
        <charset val="186"/>
      </rPr>
      <t>euro.</t>
    </r>
  </si>
  <si>
    <r>
      <t xml:space="preserve">Standartprogrammatūras licenču noma (līdz 1g.) un uzturēšana (QPR programmatūras atbalsts un uzturēšana, antivīrusu licences, u.c.licences)  0,71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35,50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</si>
  <si>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6 h patērē atzinuma sagatavošanai. 8,732 * 6 h= 52,39 euro. 52,39 euro * 2 </t>
    </r>
    <r>
      <rPr>
        <sz val="12"/>
        <rFont val="Times New Roman"/>
        <family val="1"/>
        <charset val="186"/>
      </rPr>
      <t>vienības</t>
    </r>
    <r>
      <rPr>
        <sz val="12"/>
        <color rgb="FF000000"/>
        <rFont val="Times New Roman"/>
        <family val="1"/>
        <charset val="186"/>
      </rPr>
      <t>=</t>
    </r>
    <r>
      <rPr>
        <b/>
        <sz val="12"/>
        <color rgb="FF000000"/>
        <rFont val="Times New Roman"/>
        <family val="1"/>
        <charset val="186"/>
      </rPr>
      <t xml:space="preserve"> 104,78 </t>
    </r>
    <r>
      <rPr>
        <b/>
        <i/>
        <sz val="12"/>
        <color rgb="FF000000"/>
        <rFont val="Times New Roman"/>
        <family val="1"/>
        <charset val="186"/>
      </rPr>
      <t>euro.</t>
    </r>
  </si>
  <si>
    <r>
      <t xml:space="preserve">Darba devēja valsts sociālās apdrošināšanas obligātās iemaksas. 52,39 euro * 23,59%= 12,36 euro. Veselības apdrošināšana 0,64 euro. (12,36 + 0,64) *2 vienības = </t>
    </r>
    <r>
      <rPr>
        <b/>
        <sz val="12"/>
        <color rgb="FF000000"/>
        <rFont val="Times New Roman"/>
        <family val="1"/>
        <charset val="186"/>
      </rPr>
      <t xml:space="preserve">26,00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</si>
  <si>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2</t>
    </r>
    <r>
      <rPr>
        <sz val="12"/>
        <color rgb="FF000000"/>
        <rFont val="Times New Roman"/>
        <family val="1"/>
        <charset val="186"/>
      </rPr>
      <t xml:space="preserve"> vienības = </t>
    </r>
    <r>
      <rPr>
        <b/>
        <sz val="12"/>
        <color rgb="FF000000"/>
        <rFont val="Times New Roman"/>
        <family val="1"/>
        <charset val="186"/>
      </rPr>
      <t xml:space="preserve">2,62 </t>
    </r>
    <r>
      <rPr>
        <b/>
        <i/>
        <sz val="12"/>
        <color rgb="FF000000"/>
        <rFont val="Times New Roman"/>
        <family val="1"/>
        <charset val="186"/>
      </rPr>
      <t>euro</t>
    </r>
    <r>
      <rPr>
        <b/>
        <sz val="12"/>
        <color rgb="FF000000"/>
        <rFont val="Times New Roman"/>
        <family val="1"/>
        <charset val="186"/>
      </rPr>
      <t>.</t>
    </r>
  </si>
  <si>
    <r>
      <t xml:space="preserve">Izdevumi par komunālajiem pakalpojumiem: 1,17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2,34 </t>
    </r>
    <r>
      <rPr>
        <b/>
        <i/>
        <sz val="12"/>
        <color rgb="FF000000"/>
        <rFont val="Times New Roman"/>
        <family val="1"/>
        <charset val="186"/>
      </rPr>
      <t>euro.</t>
    </r>
  </si>
  <si>
    <r>
      <t xml:space="preserve">Iestādes administratīvie izdevumi un ar iestādes darbības nodrošināšanu saistītie izdevumi 0,16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0,32 </t>
    </r>
    <r>
      <rPr>
        <b/>
        <i/>
        <sz val="12"/>
        <color rgb="FF000000"/>
        <rFont val="Times New Roman"/>
        <family val="1"/>
        <charset val="186"/>
      </rPr>
      <t>euro.</t>
    </r>
  </si>
  <si>
    <r>
      <t xml:space="preserve">Nekustamā īpašuma uzturēšana (telpu uzkopšana, apsardze, apsaimniekošana) 0,12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0,24 </t>
    </r>
    <r>
      <rPr>
        <b/>
        <i/>
        <sz val="12"/>
        <color rgb="FF000000"/>
        <rFont val="Times New Roman"/>
        <family val="1"/>
        <charset val="186"/>
      </rPr>
      <t>euro.</t>
    </r>
  </si>
  <si>
    <r>
      <t xml:space="preserve">Ēku, telpu īre un noma 4,60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9,20 </t>
    </r>
    <r>
      <rPr>
        <b/>
        <i/>
        <sz val="12"/>
        <color rgb="FF000000"/>
        <rFont val="Times New Roman"/>
        <family val="1"/>
        <charset val="186"/>
      </rPr>
      <t>euro.</t>
    </r>
  </si>
  <si>
    <r>
      <t xml:space="preserve">Datoru programmatūru uzturēšana, pilnveidošana un papildināšana  0,78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1,56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</si>
  <si>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0,71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1,42</t>
    </r>
    <r>
      <rPr>
        <sz val="12"/>
        <color rgb="FF000000"/>
        <rFont val="Times New Roman"/>
        <family val="1"/>
        <charset val="186"/>
      </rPr>
      <t xml:space="preserve">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</si>
  <si>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5 h patērē atzinuma sagatavošanai. 8,732 * 5 h= 43,66 euro. 43,66 euro * 5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218,30 </t>
    </r>
    <r>
      <rPr>
        <b/>
        <i/>
        <sz val="12"/>
        <color rgb="FF000000"/>
        <rFont val="Times New Roman"/>
        <family val="1"/>
        <charset val="186"/>
      </rPr>
      <t>euro.</t>
    </r>
  </si>
  <si>
    <r>
      <t xml:space="preserve">Darba devēja valsts sociālās apdrošināšanas obligātās iemaksas. 43,66 </t>
    </r>
    <r>
      <rPr>
        <i/>
        <sz val="12"/>
        <color rgb="FF000000"/>
        <rFont val="Times New Roman"/>
        <family val="1"/>
        <charset val="186"/>
      </rPr>
      <t>euro</t>
    </r>
    <r>
      <rPr>
        <sz val="12"/>
        <color rgb="FF000000"/>
        <rFont val="Times New Roman"/>
        <family val="1"/>
        <charset val="186"/>
      </rPr>
      <t xml:space="preserve"> * 23,59%= 10,30 </t>
    </r>
    <r>
      <rPr>
        <i/>
        <sz val="12"/>
        <color rgb="FF000000"/>
        <rFont val="Times New Roman"/>
        <family val="1"/>
        <charset val="186"/>
      </rPr>
      <t>euro</t>
    </r>
    <r>
      <rPr>
        <sz val="12"/>
        <color rgb="FF000000"/>
        <rFont val="Times New Roman"/>
        <family val="1"/>
        <charset val="186"/>
      </rPr>
      <t xml:space="preserve">. Veselības apdrošināšana 0,53 </t>
    </r>
    <r>
      <rPr>
        <i/>
        <sz val="12"/>
        <color rgb="FF000000"/>
        <rFont val="Times New Roman"/>
        <family val="1"/>
        <charset val="186"/>
      </rPr>
      <t>euro</t>
    </r>
    <r>
      <rPr>
        <sz val="12"/>
        <color rgb="FF000000"/>
        <rFont val="Times New Roman"/>
        <family val="1"/>
        <charset val="186"/>
      </rPr>
      <t xml:space="preserve">. (10,30+0,53) *5 vienības = </t>
    </r>
    <r>
      <rPr>
        <b/>
        <sz val="12"/>
        <color rgb="FF000000"/>
        <rFont val="Times New Roman"/>
        <family val="1"/>
        <charset val="186"/>
      </rPr>
      <t xml:space="preserve">54,15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</si>
  <si>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5</t>
    </r>
    <r>
      <rPr>
        <sz val="12"/>
        <color rgb="FF000000"/>
        <rFont val="Times New Roman"/>
        <family val="1"/>
        <charset val="186"/>
      </rPr>
      <t xml:space="preserve"> vienības = </t>
    </r>
    <r>
      <rPr>
        <b/>
        <sz val="12"/>
        <color rgb="FF000000"/>
        <rFont val="Times New Roman"/>
        <family val="1"/>
        <charset val="186"/>
      </rPr>
      <t xml:space="preserve">6,55 </t>
    </r>
    <r>
      <rPr>
        <b/>
        <i/>
        <sz val="12"/>
        <color rgb="FF000000"/>
        <rFont val="Times New Roman"/>
        <family val="1"/>
        <charset val="186"/>
      </rPr>
      <t>euro</t>
    </r>
    <r>
      <rPr>
        <b/>
        <sz val="12"/>
        <color rgb="FF000000"/>
        <rFont val="Times New Roman"/>
        <family val="1"/>
        <charset val="186"/>
      </rPr>
      <t>.</t>
    </r>
  </si>
  <si>
    <r>
      <t xml:space="preserve">Izdevumi par komunālajiem pakalpojumiem: 0,98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4,90 </t>
    </r>
    <r>
      <rPr>
        <b/>
        <i/>
        <sz val="12"/>
        <color rgb="FF000000"/>
        <rFont val="Times New Roman"/>
        <family val="1"/>
        <charset val="186"/>
      </rPr>
      <t>euro.</t>
    </r>
  </si>
  <si>
    <r>
      <t xml:space="preserve">Iestādes administratīvie izdevumi un ar iestādes darbības nodrošināšanu saistītie izdevumi 0,13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0,65 </t>
    </r>
    <r>
      <rPr>
        <b/>
        <i/>
        <sz val="12"/>
        <color rgb="FF000000"/>
        <rFont val="Times New Roman"/>
        <family val="1"/>
        <charset val="186"/>
      </rPr>
      <t>euro.</t>
    </r>
  </si>
  <si>
    <r>
      <t xml:space="preserve">Nekustamā īpašuma uzturēšana (telpu uzkopšana, apsardze, apsaimniekošana) 0,10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0,50 </t>
    </r>
    <r>
      <rPr>
        <b/>
        <i/>
        <sz val="12"/>
        <color rgb="FF000000"/>
        <rFont val="Times New Roman"/>
        <family val="1"/>
        <charset val="186"/>
      </rPr>
      <t>euro.</t>
    </r>
  </si>
  <si>
    <r>
      <t xml:space="preserve">Ēku, telpu īre un noma 3,83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19,15 </t>
    </r>
    <r>
      <rPr>
        <b/>
        <i/>
        <sz val="12"/>
        <color rgb="FF000000"/>
        <rFont val="Times New Roman"/>
        <family val="1"/>
        <charset val="186"/>
      </rPr>
      <t>euro.</t>
    </r>
  </si>
  <si>
    <r>
      <t xml:space="preserve">Datoru programmatūru uzturēšana, pilnveidošana un papildināšana  0,65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3,25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</si>
  <si>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0,59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2,95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</si>
  <si>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5,5 h patērē atzinuma sagatavošanai. 8,732 * 5,5 h= 48,03 </t>
    </r>
    <r>
      <rPr>
        <i/>
        <sz val="12"/>
        <color rgb="FF000000"/>
        <rFont val="Times New Roman"/>
        <family val="1"/>
        <charset val="186"/>
      </rPr>
      <t xml:space="preserve">euro. </t>
    </r>
    <r>
      <rPr>
        <sz val="12"/>
        <color rgb="FF000000"/>
        <rFont val="Times New Roman"/>
        <family val="1"/>
        <charset val="186"/>
      </rPr>
      <t>48,03</t>
    </r>
    <r>
      <rPr>
        <i/>
        <sz val="12"/>
        <color rgb="FF000000"/>
        <rFont val="Times New Roman"/>
        <family val="1"/>
        <charset val="186"/>
      </rPr>
      <t xml:space="preserve"> euro</t>
    </r>
    <r>
      <rPr>
        <sz val="12"/>
        <color rgb="FF000000"/>
        <rFont val="Times New Roman"/>
        <family val="1"/>
        <charset val="186"/>
      </rPr>
      <t xml:space="preserve">* 55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2641,65 </t>
    </r>
    <r>
      <rPr>
        <b/>
        <i/>
        <sz val="12"/>
        <color rgb="FF000000"/>
        <rFont val="Times New Roman"/>
        <family val="1"/>
        <charset val="186"/>
      </rPr>
      <t>euro.</t>
    </r>
  </si>
  <si>
    <r>
      <t xml:space="preserve">Darba devēja valsts sociālās apdrošināšanas obligātās iemaksas. 48,03 </t>
    </r>
    <r>
      <rPr>
        <i/>
        <sz val="12"/>
        <color rgb="FF000000"/>
        <rFont val="Times New Roman"/>
        <family val="1"/>
        <charset val="186"/>
      </rPr>
      <t>euro</t>
    </r>
    <r>
      <rPr>
        <sz val="12"/>
        <color rgb="FF000000"/>
        <rFont val="Times New Roman"/>
        <family val="1"/>
        <charset val="186"/>
      </rPr>
      <t xml:space="preserve"> * 23,59%= 11,33 </t>
    </r>
    <r>
      <rPr>
        <i/>
        <sz val="12"/>
        <color rgb="FF000000"/>
        <rFont val="Times New Roman"/>
        <family val="1"/>
        <charset val="186"/>
      </rPr>
      <t>euro</t>
    </r>
    <r>
      <rPr>
        <sz val="12"/>
        <color rgb="FF000000"/>
        <rFont val="Times New Roman"/>
        <family val="1"/>
        <charset val="186"/>
      </rPr>
      <t xml:space="preserve">. Veselības apdrošināšana 0,58 </t>
    </r>
    <r>
      <rPr>
        <i/>
        <sz val="12"/>
        <color rgb="FF000000"/>
        <rFont val="Times New Roman"/>
        <family val="1"/>
        <charset val="186"/>
      </rPr>
      <t>euro</t>
    </r>
    <r>
      <rPr>
        <sz val="12"/>
        <color rgb="FF000000"/>
        <rFont val="Times New Roman"/>
        <family val="1"/>
        <charset val="186"/>
      </rPr>
      <t xml:space="preserve">. (11,33 + 0,58) * 55 vienības = </t>
    </r>
    <r>
      <rPr>
        <b/>
        <sz val="12"/>
        <color rgb="FF000000"/>
        <rFont val="Times New Roman"/>
        <family val="1"/>
        <charset val="186"/>
      </rPr>
      <t xml:space="preserve">655,05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</si>
  <si>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55</t>
    </r>
    <r>
      <rPr>
        <sz val="12"/>
        <color rgb="FF000000"/>
        <rFont val="Times New Roman"/>
        <family val="1"/>
        <charset val="186"/>
      </rPr>
      <t xml:space="preserve"> vienības = </t>
    </r>
    <r>
      <rPr>
        <b/>
        <sz val="12"/>
        <color rgb="FF000000"/>
        <rFont val="Times New Roman"/>
        <family val="1"/>
        <charset val="186"/>
      </rPr>
      <t xml:space="preserve">72,05 </t>
    </r>
    <r>
      <rPr>
        <b/>
        <i/>
        <sz val="12"/>
        <color rgb="FF000000"/>
        <rFont val="Times New Roman"/>
        <family val="1"/>
        <charset val="186"/>
      </rPr>
      <t>euro</t>
    </r>
    <r>
      <rPr>
        <b/>
        <sz val="12"/>
        <color rgb="FF000000"/>
        <rFont val="Times New Roman"/>
        <family val="1"/>
        <charset val="186"/>
      </rPr>
      <t>.</t>
    </r>
  </si>
  <si>
    <r>
      <t xml:space="preserve">Izdevumi par komunālajiem pakalpojumiem: 1,07 </t>
    </r>
    <r>
      <rPr>
        <i/>
        <sz val="12"/>
        <color rgb="FF000000"/>
        <rFont val="Times New Roman"/>
        <family val="1"/>
        <charset val="186"/>
      </rPr>
      <t>euro</t>
    </r>
    <r>
      <rPr>
        <sz val="12"/>
        <color rgb="FF000000"/>
        <rFont val="Times New Roman"/>
        <family val="1"/>
        <charset val="186"/>
      </rPr>
      <t xml:space="preserve"> * 55 vienības= </t>
    </r>
    <r>
      <rPr>
        <b/>
        <sz val="12"/>
        <color rgb="FF000000"/>
        <rFont val="Times New Roman"/>
        <family val="1"/>
        <charset val="186"/>
      </rPr>
      <t xml:space="preserve">58,85 </t>
    </r>
    <r>
      <rPr>
        <b/>
        <i/>
        <sz val="12"/>
        <color rgb="FF000000"/>
        <rFont val="Times New Roman"/>
        <family val="1"/>
        <charset val="186"/>
      </rPr>
      <t>euro.</t>
    </r>
  </si>
  <si>
    <r>
      <t xml:space="preserve">Iestādes administratīvie izdevumi un ar iestādes darbības nodrošināšanu saistītie izdevumi 0,15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8,25 </t>
    </r>
    <r>
      <rPr>
        <b/>
        <i/>
        <sz val="12"/>
        <color rgb="FF000000"/>
        <rFont val="Times New Roman"/>
        <family val="1"/>
        <charset val="186"/>
      </rPr>
      <t>euro.</t>
    </r>
  </si>
  <si>
    <r>
      <t xml:space="preserve">Nekustamā īpašuma uzturēšana (telpu uzkopšana, apsardze, apsaimniekošana) 0,11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6,05 </t>
    </r>
    <r>
      <rPr>
        <b/>
        <i/>
        <sz val="12"/>
        <color rgb="FF000000"/>
        <rFont val="Times New Roman"/>
        <family val="1"/>
        <charset val="186"/>
      </rPr>
      <t>euro.</t>
    </r>
  </si>
  <si>
    <r>
      <t xml:space="preserve">Ēku, telpu īre un noma  4,22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232,10 </t>
    </r>
    <r>
      <rPr>
        <b/>
        <i/>
        <sz val="12"/>
        <color rgb="FF000000"/>
        <rFont val="Times New Roman"/>
        <family val="1"/>
        <charset val="186"/>
      </rPr>
      <t>euro.</t>
    </r>
  </si>
  <si>
    <r>
      <t xml:space="preserve">Datoru programmatūru uzturēšana, pilnveidošana un papildināšana  0,72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39,60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</si>
  <si>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0,65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3</t>
    </r>
    <r>
      <rPr>
        <sz val="12"/>
        <color rgb="FF000000"/>
        <rFont val="Times New Roman"/>
        <family val="1"/>
        <charset val="186"/>
      </rPr>
      <t>5</t>
    </r>
    <r>
      <rPr>
        <b/>
        <sz val="12"/>
        <color rgb="FF000000"/>
        <rFont val="Times New Roman"/>
        <family val="1"/>
        <charset val="186"/>
      </rPr>
      <t xml:space="preserve">,75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</si>
  <si>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6,5 h patērē atzinuma sagatavošanai. 8,732 * 6,5 h= 56,76 euro. 56,76 euro* 60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3405,60</t>
    </r>
    <r>
      <rPr>
        <sz val="12"/>
        <color rgb="FF000000"/>
        <rFont val="Times New Roman"/>
        <family val="1"/>
        <charset val="186"/>
      </rPr>
      <t xml:space="preserve"> </t>
    </r>
    <r>
      <rPr>
        <b/>
        <i/>
        <sz val="12"/>
        <color rgb="FF000000"/>
        <rFont val="Times New Roman"/>
        <family val="1"/>
        <charset val="186"/>
      </rPr>
      <t>euro.</t>
    </r>
  </si>
  <si>
    <r>
      <t xml:space="preserve">Darba devēja valsts sociālās apdrošināšanas obligātās iemaksas. 56,76 </t>
    </r>
    <r>
      <rPr>
        <i/>
        <sz val="12"/>
        <color rgb="FF000000"/>
        <rFont val="Times New Roman"/>
        <family val="1"/>
        <charset val="186"/>
      </rPr>
      <t>euro</t>
    </r>
    <r>
      <rPr>
        <sz val="12"/>
        <color rgb="FF000000"/>
        <rFont val="Times New Roman"/>
        <family val="1"/>
        <charset val="186"/>
      </rPr>
      <t xml:space="preserve"> * 23,59%= 13,39 </t>
    </r>
    <r>
      <rPr>
        <i/>
        <sz val="12"/>
        <color rgb="FF000000"/>
        <rFont val="Times New Roman"/>
        <family val="1"/>
        <charset val="186"/>
      </rPr>
      <t>euro</t>
    </r>
    <r>
      <rPr>
        <sz val="12"/>
        <color rgb="FF000000"/>
        <rFont val="Times New Roman"/>
        <family val="1"/>
        <charset val="186"/>
      </rPr>
      <t xml:space="preserve">. Veselības apdrošināšana 0,69 </t>
    </r>
    <r>
      <rPr>
        <i/>
        <sz val="12"/>
        <color rgb="FF000000"/>
        <rFont val="Times New Roman"/>
        <family val="1"/>
        <charset val="186"/>
      </rPr>
      <t>euro</t>
    </r>
    <r>
      <rPr>
        <sz val="12"/>
        <color rgb="FF000000"/>
        <rFont val="Times New Roman"/>
        <family val="1"/>
        <charset val="186"/>
      </rPr>
      <t xml:space="preserve">. (13,39 + 0,69) *60 vienības = </t>
    </r>
    <r>
      <rPr>
        <b/>
        <sz val="12"/>
        <color rgb="FF000000"/>
        <rFont val="Times New Roman"/>
        <family val="1"/>
        <charset val="186"/>
      </rPr>
      <t xml:space="preserve">844,80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</si>
  <si>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60</t>
    </r>
    <r>
      <rPr>
        <sz val="12"/>
        <color rgb="FF000000"/>
        <rFont val="Times New Roman"/>
        <family val="1"/>
        <charset val="186"/>
      </rPr>
      <t xml:space="preserve"> vienības = </t>
    </r>
    <r>
      <rPr>
        <b/>
        <sz val="12"/>
        <color rgb="FF000000"/>
        <rFont val="Times New Roman"/>
        <family val="1"/>
        <charset val="186"/>
      </rPr>
      <t xml:space="preserve">78,60 </t>
    </r>
    <r>
      <rPr>
        <b/>
        <i/>
        <sz val="12"/>
        <color rgb="FF000000"/>
        <rFont val="Times New Roman"/>
        <family val="1"/>
        <charset val="186"/>
      </rPr>
      <t>euro</t>
    </r>
    <r>
      <rPr>
        <b/>
        <sz val="12"/>
        <color rgb="FF000000"/>
        <rFont val="Times New Roman"/>
        <family val="1"/>
        <charset val="186"/>
      </rPr>
      <t>.</t>
    </r>
  </si>
  <si>
    <r>
      <t xml:space="preserve">Izdevumi par komunālajiem pakalpojumiem: 1,27 </t>
    </r>
    <r>
      <rPr>
        <i/>
        <sz val="12"/>
        <color rgb="FF000000"/>
        <rFont val="Times New Roman"/>
        <family val="1"/>
        <charset val="186"/>
      </rPr>
      <t>euro</t>
    </r>
    <r>
      <rPr>
        <sz val="12"/>
        <color rgb="FF000000"/>
        <rFont val="Times New Roman"/>
        <family val="1"/>
        <charset val="186"/>
      </rPr>
      <t xml:space="preserve"> * 60 vienības= </t>
    </r>
    <r>
      <rPr>
        <b/>
        <sz val="12"/>
        <color rgb="FF000000"/>
        <rFont val="Times New Roman"/>
        <family val="1"/>
        <charset val="186"/>
      </rPr>
      <t xml:space="preserve">76,20 </t>
    </r>
    <r>
      <rPr>
        <b/>
        <i/>
        <sz val="12"/>
        <color rgb="FF000000"/>
        <rFont val="Times New Roman"/>
        <family val="1"/>
        <charset val="186"/>
      </rPr>
      <t>euro.</t>
    </r>
  </si>
  <si>
    <r>
      <t xml:space="preserve">Iestādes administratīvie izdevumi un ar iestādes darbības nodrošināšanu saistītie izdevumi 0,17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10,20 </t>
    </r>
    <r>
      <rPr>
        <b/>
        <i/>
        <sz val="12"/>
        <color rgb="FF000000"/>
        <rFont val="Times New Roman"/>
        <family val="1"/>
        <charset val="186"/>
      </rPr>
      <t>euro.</t>
    </r>
  </si>
  <si>
    <r>
      <t xml:space="preserve">Nekustamā īpašuma uzturēšana (telpu uzkopšana, apsardze, apsaimniekošana) 0,13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7,80 </t>
    </r>
    <r>
      <rPr>
        <b/>
        <i/>
        <sz val="12"/>
        <color rgb="FF000000"/>
        <rFont val="Times New Roman"/>
        <family val="1"/>
        <charset val="186"/>
      </rPr>
      <t>euro.</t>
    </r>
  </si>
  <si>
    <r>
      <t xml:space="preserve">Ēku, telpu īre un noma 4,98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298,80 </t>
    </r>
    <r>
      <rPr>
        <b/>
        <i/>
        <sz val="12"/>
        <color rgb="FF000000"/>
        <rFont val="Times New Roman"/>
        <family val="1"/>
        <charset val="186"/>
      </rPr>
      <t>euro.</t>
    </r>
  </si>
  <si>
    <r>
      <t xml:space="preserve">Datoru programmatūru uzturēšana, pilnveidošana un papildināšana  0,85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51,00 euro.</t>
    </r>
  </si>
  <si>
    <r>
      <t xml:space="preserve">Standartprogrammatūras licenču noma (līdz 1g.) un uzturēšana (QPR programmatūras atbalsts un uzturēšana, antivīrusu licences, u.c.licences) 0,77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46,20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</si>
  <si>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3,5 h patērē atzinuma sagatavošanai. 17,464 * 3,5 h= 61,12 </t>
    </r>
    <r>
      <rPr>
        <i/>
        <sz val="12"/>
        <color rgb="FF000000"/>
        <rFont val="Times New Roman"/>
        <family val="1"/>
        <charset val="186"/>
      </rPr>
      <t xml:space="preserve">euro. </t>
    </r>
    <r>
      <rPr>
        <sz val="12"/>
        <color rgb="FF000000"/>
        <rFont val="Times New Roman"/>
        <family val="1"/>
        <charset val="186"/>
      </rPr>
      <t>61,12</t>
    </r>
    <r>
      <rPr>
        <i/>
        <sz val="12"/>
        <color rgb="FF000000"/>
        <rFont val="Times New Roman"/>
        <family val="1"/>
        <charset val="186"/>
      </rPr>
      <t xml:space="preserve"> euro</t>
    </r>
    <r>
      <rPr>
        <sz val="12"/>
        <color rgb="FF000000"/>
        <rFont val="Times New Roman"/>
        <family val="1"/>
        <charset val="186"/>
      </rPr>
      <t xml:space="preserve">* 20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1222,40 </t>
    </r>
    <r>
      <rPr>
        <b/>
        <i/>
        <sz val="12"/>
        <color rgb="FF000000"/>
        <rFont val="Times New Roman"/>
        <family val="1"/>
        <charset val="186"/>
      </rPr>
      <t>euro.</t>
    </r>
  </si>
  <si>
    <r>
      <t xml:space="preserve">Darba devēja valsts sociālās apdrošināšanas obligātās iemaksas. 61,12 </t>
    </r>
    <r>
      <rPr>
        <i/>
        <sz val="12"/>
        <color rgb="FF000000"/>
        <rFont val="Times New Roman"/>
        <family val="1"/>
        <charset val="186"/>
      </rPr>
      <t>euro</t>
    </r>
    <r>
      <rPr>
        <sz val="12"/>
        <color rgb="FF000000"/>
        <rFont val="Times New Roman"/>
        <family val="1"/>
        <charset val="186"/>
      </rPr>
      <t xml:space="preserve"> * 23,59%= 14,42 </t>
    </r>
    <r>
      <rPr>
        <i/>
        <sz val="12"/>
        <color rgb="FF000000"/>
        <rFont val="Times New Roman"/>
        <family val="1"/>
        <charset val="186"/>
      </rPr>
      <t>euro</t>
    </r>
    <r>
      <rPr>
        <sz val="12"/>
        <color rgb="FF000000"/>
        <rFont val="Times New Roman"/>
        <family val="1"/>
        <charset val="186"/>
      </rPr>
      <t xml:space="preserve">. Veselības apdrošināšana 0,74 </t>
    </r>
    <r>
      <rPr>
        <i/>
        <sz val="12"/>
        <color rgb="FF000000"/>
        <rFont val="Times New Roman"/>
        <family val="1"/>
        <charset val="186"/>
      </rPr>
      <t>euro</t>
    </r>
    <r>
      <rPr>
        <sz val="12"/>
        <color rgb="FF000000"/>
        <rFont val="Times New Roman"/>
        <family val="1"/>
        <charset val="186"/>
      </rPr>
      <t xml:space="preserve">. (14,42 + 0,74) * 20 vienības = </t>
    </r>
    <r>
      <rPr>
        <b/>
        <sz val="12"/>
        <color rgb="FF000000"/>
        <rFont val="Times New Roman"/>
        <family val="1"/>
        <charset val="186"/>
      </rPr>
      <t xml:space="preserve">303,20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</si>
  <si>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20</t>
    </r>
    <r>
      <rPr>
        <sz val="12"/>
        <color rgb="FF000000"/>
        <rFont val="Times New Roman"/>
        <family val="1"/>
        <charset val="186"/>
      </rPr>
      <t xml:space="preserve"> vienības = </t>
    </r>
    <r>
      <rPr>
        <b/>
        <sz val="12"/>
        <color rgb="FF000000"/>
        <rFont val="Times New Roman"/>
        <family val="1"/>
        <charset val="186"/>
      </rPr>
      <t xml:space="preserve">26,60 </t>
    </r>
    <r>
      <rPr>
        <b/>
        <i/>
        <sz val="12"/>
        <color rgb="FF000000"/>
        <rFont val="Times New Roman"/>
        <family val="1"/>
        <charset val="186"/>
      </rPr>
      <t>euro</t>
    </r>
    <r>
      <rPr>
        <b/>
        <sz val="12"/>
        <color rgb="FF000000"/>
        <rFont val="Times New Roman"/>
        <family val="1"/>
        <charset val="186"/>
      </rPr>
      <t>.</t>
    </r>
  </si>
  <si>
    <r>
      <t xml:space="preserve">Izdevumi par komunālajiem pakalpojumiem: 1,37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27,40 </t>
    </r>
    <r>
      <rPr>
        <b/>
        <i/>
        <sz val="12"/>
        <color rgb="FF000000"/>
        <rFont val="Times New Roman"/>
        <family val="1"/>
        <charset val="186"/>
      </rPr>
      <t>euro.</t>
    </r>
  </si>
  <si>
    <r>
      <t xml:space="preserve">Iestādes administratīvie izdevumi un ar iestādes darbības nodrošināšanu saistītie izdevumi </t>
    </r>
    <r>
      <rPr>
        <b/>
        <sz val="12"/>
        <color rgb="FF000000"/>
        <rFont val="Times New Roman"/>
        <family val="1"/>
        <charset val="186"/>
      </rPr>
      <t xml:space="preserve"> </t>
    </r>
    <r>
      <rPr>
        <sz val="12"/>
        <color rgb="FF000000"/>
        <rFont val="Times New Roman"/>
        <family val="1"/>
        <charset val="186"/>
      </rPr>
      <t xml:space="preserve">0,18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3,60 </t>
    </r>
    <r>
      <rPr>
        <b/>
        <i/>
        <sz val="12"/>
        <color rgb="FF000000"/>
        <rFont val="Times New Roman"/>
        <family val="1"/>
        <charset val="186"/>
      </rPr>
      <t>euro.</t>
    </r>
  </si>
  <si>
    <r>
      <t xml:space="preserve">Nekustamā īpašuma uzturēšana (telpu uzkopšana, apsardze, apsaimniekošana) 0,14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2,80 </t>
    </r>
    <r>
      <rPr>
        <b/>
        <i/>
        <sz val="12"/>
        <color rgb="FF000000"/>
        <rFont val="Times New Roman"/>
        <family val="1"/>
        <charset val="186"/>
      </rPr>
      <t>euro.</t>
    </r>
  </si>
  <si>
    <r>
      <t xml:space="preserve">Ēku, telpu īre un noma 5,36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107,20 </t>
    </r>
    <r>
      <rPr>
        <b/>
        <i/>
        <sz val="12"/>
        <color rgb="FF000000"/>
        <rFont val="Times New Roman"/>
        <family val="1"/>
        <charset val="186"/>
      </rPr>
      <t>euro.</t>
    </r>
  </si>
  <si>
    <r>
      <t xml:space="preserve">Datoru programmatūru uzturēšana, pilnveidošana un papildināšana 0,91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18,20 </t>
    </r>
    <r>
      <rPr>
        <b/>
        <i/>
        <sz val="12"/>
        <color rgb="FF000000"/>
        <rFont val="Times New Roman"/>
        <family val="1"/>
        <charset val="186"/>
      </rPr>
      <t>euro.</t>
    </r>
  </si>
  <si>
    <r>
      <t xml:space="preserve">Standartprogrammatūras licenču noma (līdz 1g.) un uzturēšana (QPR programmatūras atbalsts un uzturēšana, antivīrusu licences, u.c.licences) 0,83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16,60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</si>
  <si>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6 h patērē atzinuma sagatavošanai. 17,464 * 6 h= 104,78 euro. 104,78 euro * 29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3038,62 </t>
    </r>
    <r>
      <rPr>
        <b/>
        <i/>
        <sz val="12"/>
        <color rgb="FF000000"/>
        <rFont val="Times New Roman"/>
        <family val="1"/>
        <charset val="186"/>
      </rPr>
      <t>euro.</t>
    </r>
  </si>
  <si>
    <r>
      <t xml:space="preserve">Darba devēja valsts sociālās apdrošināšanas obligātās iemaksas. 104,78 euro * 23,59%= 24,72 euro. Veselības apdrošināšana 1,27 euro. (24,72+1,27) * 29 vienības = </t>
    </r>
    <r>
      <rPr>
        <b/>
        <sz val="12"/>
        <color rgb="FF000000"/>
        <rFont val="Times New Roman"/>
        <family val="1"/>
        <charset val="186"/>
      </rPr>
      <t xml:space="preserve">753,71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</si>
  <si>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euro * 23,59%= 1,31 euro.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29</t>
    </r>
    <r>
      <rPr>
        <sz val="12"/>
        <color rgb="FF000000"/>
        <rFont val="Times New Roman"/>
        <family val="1"/>
        <charset val="186"/>
      </rPr>
      <t xml:space="preserve"> vienības = </t>
    </r>
    <r>
      <rPr>
        <b/>
        <sz val="12"/>
        <color rgb="FF000000"/>
        <rFont val="Times New Roman"/>
        <family val="1"/>
        <charset val="186"/>
      </rPr>
      <t xml:space="preserve">37,99 </t>
    </r>
    <r>
      <rPr>
        <b/>
        <i/>
        <sz val="12"/>
        <color rgb="FF000000"/>
        <rFont val="Times New Roman"/>
        <family val="1"/>
        <charset val="186"/>
      </rPr>
      <t>euro</t>
    </r>
    <r>
      <rPr>
        <b/>
        <sz val="12"/>
        <color rgb="FF000000"/>
        <rFont val="Times New Roman"/>
        <family val="1"/>
        <charset val="186"/>
      </rPr>
      <t>.</t>
    </r>
  </si>
  <si>
    <r>
      <t xml:space="preserve">Izdevumi par komunālajiem pakalpojumiem: 2,34 </t>
    </r>
    <r>
      <rPr>
        <i/>
        <sz val="12"/>
        <color rgb="FF000000"/>
        <rFont val="Times New Roman"/>
        <family val="1"/>
        <charset val="186"/>
      </rPr>
      <t>euro</t>
    </r>
    <r>
      <rPr>
        <sz val="12"/>
        <color rgb="FF000000"/>
        <rFont val="Times New Roman"/>
        <family val="1"/>
        <charset val="186"/>
      </rPr>
      <t xml:space="preserve"> * 29 vienības= </t>
    </r>
    <r>
      <rPr>
        <b/>
        <sz val="12"/>
        <color rgb="FF000000"/>
        <rFont val="Times New Roman"/>
        <family val="1"/>
        <charset val="186"/>
      </rPr>
      <t xml:space="preserve">67,86 </t>
    </r>
    <r>
      <rPr>
        <b/>
        <i/>
        <sz val="12"/>
        <color rgb="FF000000"/>
        <rFont val="Times New Roman"/>
        <family val="1"/>
        <charset val="186"/>
      </rPr>
      <t>euro.</t>
    </r>
  </si>
  <si>
    <r>
      <t xml:space="preserve">Iestādes administratīvie izdevumi un ar iestādes darbības nodrošināšanu saistītie izdevumi 0,32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9,28 </t>
    </r>
    <r>
      <rPr>
        <b/>
        <i/>
        <sz val="12"/>
        <color rgb="FF000000"/>
        <rFont val="Times New Roman"/>
        <family val="1"/>
        <charset val="186"/>
      </rPr>
      <t>euro.</t>
    </r>
  </si>
  <si>
    <r>
      <t xml:space="preserve">Nekustamā īpašuma uzturēšana (telpu uzkopšana, apsardze, apsaimniekošana) 0,25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7,25 </t>
    </r>
    <r>
      <rPr>
        <b/>
        <i/>
        <sz val="12"/>
        <color rgb="FF000000"/>
        <rFont val="Times New Roman"/>
        <family val="1"/>
        <charset val="186"/>
      </rPr>
      <t>euro.</t>
    </r>
  </si>
  <si>
    <r>
      <t xml:space="preserve">Ēku, telpu īre un noma 9,20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266,80 </t>
    </r>
    <r>
      <rPr>
        <b/>
        <i/>
        <sz val="12"/>
        <color rgb="FF000000"/>
        <rFont val="Times New Roman"/>
        <family val="1"/>
        <charset val="186"/>
      </rPr>
      <t>euro.</t>
    </r>
  </si>
  <si>
    <r>
      <t xml:space="preserve">Datoru programmatūru uzturēšana, pilnveidošana un papildināšana  1,57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45,53 </t>
    </r>
    <r>
      <rPr>
        <b/>
        <i/>
        <sz val="12"/>
        <color rgb="FF000000"/>
        <rFont val="Times New Roman"/>
        <family val="1"/>
        <charset val="186"/>
      </rPr>
      <t>euro.</t>
    </r>
  </si>
  <si>
    <r>
      <t xml:space="preserve">Standartprogrammatūras licenču noma (līdz 1g.) un uzturēšana (QPR programmatūras atbalsts un uzturēšana, antivīrusu licences, u.c.licences) 1,43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41,47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</si>
  <si>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t>
    </r>
    <r>
      <rPr>
        <i/>
        <sz val="12"/>
        <color rgb="FF000000"/>
        <rFont val="Times New Roman"/>
        <family val="1"/>
        <charset val="186"/>
      </rPr>
      <t>euro</t>
    </r>
    <r>
      <rPr>
        <sz val="12"/>
        <color rgb="FF000000"/>
        <rFont val="Times New Roman"/>
        <family val="1"/>
        <charset val="186"/>
      </rPr>
      <t xml:space="preserve"> = 1467/168 (vid.d.stundu.sk. mēnesī). 5,5 h patērē atzinuma sagatavošanai. 8,732 * 5,5 h= 48,03 </t>
    </r>
    <r>
      <rPr>
        <i/>
        <sz val="12"/>
        <color rgb="FF000000"/>
        <rFont val="Times New Roman"/>
        <family val="1"/>
        <charset val="186"/>
      </rPr>
      <t>euro.</t>
    </r>
    <r>
      <rPr>
        <sz val="12"/>
        <color rgb="FF000000"/>
        <rFont val="Times New Roman"/>
        <family val="1"/>
        <charset val="186"/>
      </rPr>
      <t xml:space="preserve"> 48,03 </t>
    </r>
    <r>
      <rPr>
        <i/>
        <sz val="12"/>
        <color rgb="FF000000"/>
        <rFont val="Times New Roman"/>
        <family val="1"/>
        <charset val="186"/>
      </rPr>
      <t>euro</t>
    </r>
    <r>
      <rPr>
        <sz val="12"/>
        <color rgb="FF000000"/>
        <rFont val="Times New Roman"/>
        <family val="1"/>
        <charset val="186"/>
      </rPr>
      <t xml:space="preserve"> * 30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1440,90 </t>
    </r>
    <r>
      <rPr>
        <b/>
        <i/>
        <sz val="12"/>
        <color rgb="FF000000"/>
        <rFont val="Times New Roman"/>
        <family val="1"/>
        <charset val="186"/>
      </rPr>
      <t>euro.</t>
    </r>
  </si>
  <si>
    <r>
      <t xml:space="preserve">Izdevumi par komunālajiem pakalpojumiem: 1,07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32,10 </t>
    </r>
    <r>
      <rPr>
        <b/>
        <i/>
        <sz val="12"/>
        <color rgb="FF000000"/>
        <rFont val="Times New Roman"/>
        <family val="1"/>
        <charset val="186"/>
      </rPr>
      <t>euro.</t>
    </r>
  </si>
  <si>
    <r>
      <t xml:space="preserve">Iestādes administratīvie izdevumi un ar iestādes darbības nodrošināšanu saistītie izdevumi 0,15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4,50 </t>
    </r>
    <r>
      <rPr>
        <b/>
        <i/>
        <sz val="12"/>
        <color rgb="FF000000"/>
        <rFont val="Times New Roman"/>
        <family val="1"/>
        <charset val="186"/>
      </rPr>
      <t>euro.</t>
    </r>
  </si>
  <si>
    <r>
      <t xml:space="preserve">Nekustamā īpašuma uzturēšana (telpu uzkopšana, apsardze, apsaimniekošana) 0,11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3,30 </t>
    </r>
    <r>
      <rPr>
        <b/>
        <i/>
        <sz val="12"/>
        <color rgb="FF000000"/>
        <rFont val="Times New Roman"/>
        <family val="1"/>
        <charset val="186"/>
      </rPr>
      <t>euro.</t>
    </r>
  </si>
  <si>
    <r>
      <t xml:space="preserve">Ēku, telpu īre un noma 4,22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126,60 </t>
    </r>
    <r>
      <rPr>
        <b/>
        <i/>
        <sz val="12"/>
        <color rgb="FF000000"/>
        <rFont val="Times New Roman"/>
        <family val="1"/>
        <charset val="186"/>
      </rPr>
      <t>euro.</t>
    </r>
  </si>
  <si>
    <r>
      <t xml:space="preserve">Datoru programmatūru uzturēšana, pilnveidošana un papildināšana 0,72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21,60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</si>
  <si>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0,65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19,50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</si>
  <si>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6 h patērē atzinuma sagatavošanai. 8,732 * 6 h= 52,39 </t>
    </r>
    <r>
      <rPr>
        <i/>
        <sz val="12"/>
        <color rgb="FF000000"/>
        <rFont val="Times New Roman"/>
        <family val="1"/>
        <charset val="186"/>
      </rPr>
      <t>euro.</t>
    </r>
    <r>
      <rPr>
        <sz val="12"/>
        <color rgb="FF000000"/>
        <rFont val="Times New Roman"/>
        <family val="1"/>
        <charset val="186"/>
      </rPr>
      <t xml:space="preserve"> 52,39 euro * 70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3667,30 </t>
    </r>
    <r>
      <rPr>
        <b/>
        <i/>
        <sz val="12"/>
        <color rgb="FF000000"/>
        <rFont val="Times New Roman"/>
        <family val="1"/>
        <charset val="186"/>
      </rPr>
      <t>euro.</t>
    </r>
  </si>
  <si>
    <r>
      <t xml:space="preserve">Darba devēja valsts sociālās apdrošināšanas obligātās iemaksas. 52,39 </t>
    </r>
    <r>
      <rPr>
        <i/>
        <sz val="12"/>
        <color rgb="FF000000"/>
        <rFont val="Times New Roman"/>
        <family val="1"/>
        <charset val="186"/>
      </rPr>
      <t>euro</t>
    </r>
    <r>
      <rPr>
        <sz val="12"/>
        <color rgb="FF000000"/>
        <rFont val="Times New Roman"/>
        <family val="1"/>
        <charset val="186"/>
      </rPr>
      <t xml:space="preserve"> * 23,59%= 12,35 </t>
    </r>
    <r>
      <rPr>
        <i/>
        <sz val="12"/>
        <color rgb="FF000000"/>
        <rFont val="Times New Roman"/>
        <family val="1"/>
        <charset val="186"/>
      </rPr>
      <t>euro</t>
    </r>
    <r>
      <rPr>
        <sz val="12"/>
        <color rgb="FF000000"/>
        <rFont val="Times New Roman"/>
        <family val="1"/>
        <charset val="186"/>
      </rPr>
      <t xml:space="preserve">. Veselības apdrošināšana 0,64 </t>
    </r>
    <r>
      <rPr>
        <i/>
        <sz val="12"/>
        <color rgb="FF000000"/>
        <rFont val="Times New Roman"/>
        <family val="1"/>
        <charset val="186"/>
      </rPr>
      <t>euro</t>
    </r>
    <r>
      <rPr>
        <sz val="12"/>
        <color rgb="FF000000"/>
        <rFont val="Times New Roman"/>
        <family val="1"/>
        <charset val="186"/>
      </rPr>
      <t xml:space="preserve">. (12,35 + 0,64) * 70 vienības = </t>
    </r>
    <r>
      <rPr>
        <b/>
        <sz val="12"/>
        <color rgb="FF000000"/>
        <rFont val="Times New Roman"/>
        <family val="1"/>
        <charset val="186"/>
      </rPr>
      <t xml:space="preserve">909,30 </t>
    </r>
    <r>
      <rPr>
        <b/>
        <i/>
        <sz val="12"/>
        <color rgb="FF000000"/>
        <rFont val="Times New Roman"/>
        <family val="1"/>
        <charset val="186"/>
      </rPr>
      <t>euro</t>
    </r>
    <r>
      <rPr>
        <b/>
        <sz val="12"/>
        <color rgb="FF000000"/>
        <rFont val="Times New Roman"/>
        <family val="1"/>
        <charset val="186"/>
      </rPr>
      <t xml:space="preserve">. </t>
    </r>
  </si>
  <si>
    <r>
      <t xml:space="preserve">Darba devēja valsts sociālās apdrošināšanas obligātās iemaksas. 48,03 </t>
    </r>
    <r>
      <rPr>
        <i/>
        <sz val="12"/>
        <color rgb="FF000000"/>
        <rFont val="Times New Roman"/>
        <family val="1"/>
        <charset val="186"/>
      </rPr>
      <t>euro</t>
    </r>
    <r>
      <rPr>
        <sz val="12"/>
        <color rgb="FF000000"/>
        <rFont val="Times New Roman"/>
        <family val="1"/>
        <charset val="186"/>
      </rPr>
      <t xml:space="preserve"> * 23,59%= 11,33 </t>
    </r>
    <r>
      <rPr>
        <i/>
        <sz val="12"/>
        <color rgb="FF000000"/>
        <rFont val="Times New Roman"/>
        <family val="1"/>
        <charset val="186"/>
      </rPr>
      <t>euro</t>
    </r>
    <r>
      <rPr>
        <sz val="12"/>
        <color rgb="FF000000"/>
        <rFont val="Times New Roman"/>
        <family val="1"/>
        <charset val="186"/>
      </rPr>
      <t xml:space="preserve">. Veselības apdrošināšana 0,58 </t>
    </r>
    <r>
      <rPr>
        <i/>
        <sz val="12"/>
        <color rgb="FF000000"/>
        <rFont val="Times New Roman"/>
        <family val="1"/>
        <charset val="186"/>
      </rPr>
      <t>euro</t>
    </r>
    <r>
      <rPr>
        <sz val="12"/>
        <color rgb="FF000000"/>
        <rFont val="Times New Roman"/>
        <family val="1"/>
        <charset val="186"/>
      </rPr>
      <t xml:space="preserve">. (11,33 + 0,58) * 30 vienības = </t>
    </r>
    <r>
      <rPr>
        <b/>
        <sz val="12"/>
        <color rgb="FF000000"/>
        <rFont val="Times New Roman"/>
        <family val="1"/>
        <charset val="186"/>
      </rPr>
      <t xml:space="preserve">357,30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</si>
  <si>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1,17 </t>
    </r>
    <r>
      <rPr>
        <i/>
        <sz val="12"/>
        <color rgb="FF000000"/>
        <rFont val="Times New Roman"/>
        <family val="1"/>
        <charset val="186"/>
      </rPr>
      <t>euro</t>
    </r>
    <r>
      <rPr>
        <sz val="12"/>
        <color rgb="FF000000"/>
        <rFont val="Times New Roman"/>
        <family val="1"/>
        <charset val="186"/>
      </rPr>
      <t xml:space="preserve"> * 70 vienības= </t>
    </r>
    <r>
      <rPr>
        <b/>
        <sz val="12"/>
        <color rgb="FF000000"/>
        <rFont val="Times New Roman"/>
        <family val="1"/>
        <charset val="186"/>
      </rPr>
      <t xml:space="preserve">81,90 </t>
    </r>
    <r>
      <rPr>
        <b/>
        <i/>
        <sz val="12"/>
        <color rgb="FF000000"/>
        <rFont val="Times New Roman"/>
        <family val="1"/>
        <charset val="186"/>
      </rPr>
      <t>euro.</t>
    </r>
  </si>
  <si>
    <r>
      <t xml:space="preserve">Iestādes administratīvie izdevumi un ar iestādes darbības nodrošināšanu saistītie izdevumi 0,16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11,20 </t>
    </r>
    <r>
      <rPr>
        <b/>
        <i/>
        <sz val="12"/>
        <color rgb="FF000000"/>
        <rFont val="Times New Roman"/>
        <family val="1"/>
        <charset val="186"/>
      </rPr>
      <t>euro.</t>
    </r>
  </si>
  <si>
    <r>
      <t xml:space="preserve">Nekustamā īpašuma uzturēšana (telpu uzkopšana, apsardze, apsaimniekošana) 0,12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8,40 </t>
    </r>
    <r>
      <rPr>
        <b/>
        <i/>
        <sz val="12"/>
        <color rgb="FF000000"/>
        <rFont val="Times New Roman"/>
        <family val="1"/>
        <charset val="186"/>
      </rPr>
      <t>euro.</t>
    </r>
  </si>
  <si>
    <r>
      <t xml:space="preserve">Ēku, telpu īre un noma 4,60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322,00 euro.</t>
    </r>
  </si>
  <si>
    <r>
      <t xml:space="preserve">Datoru programmatūru uzturēšana, pilnveidošana un papildināšana  0,78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54,60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</si>
  <si>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0,71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49,70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</si>
  <si>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4 h patērē atzinuma sagatavošanai. 17,464 * 4 h= 69,86 </t>
    </r>
    <r>
      <rPr>
        <i/>
        <sz val="12"/>
        <color rgb="FF000000"/>
        <rFont val="Times New Roman"/>
        <family val="1"/>
        <charset val="186"/>
      </rPr>
      <t xml:space="preserve">euro. </t>
    </r>
    <r>
      <rPr>
        <sz val="12"/>
        <color rgb="FF000000"/>
        <rFont val="Times New Roman"/>
        <family val="1"/>
        <charset val="186"/>
      </rPr>
      <t>69,86</t>
    </r>
    <r>
      <rPr>
        <i/>
        <sz val="12"/>
        <color rgb="FF000000"/>
        <rFont val="Times New Roman"/>
        <family val="1"/>
        <charset val="186"/>
      </rPr>
      <t xml:space="preserve"> euro</t>
    </r>
    <r>
      <rPr>
        <sz val="12"/>
        <color rgb="FF000000"/>
        <rFont val="Times New Roman"/>
        <family val="1"/>
        <charset val="186"/>
      </rPr>
      <t xml:space="preserve">* 45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3143,70 </t>
    </r>
    <r>
      <rPr>
        <b/>
        <i/>
        <sz val="12"/>
        <color rgb="FF000000"/>
        <rFont val="Times New Roman"/>
        <family val="1"/>
        <charset val="186"/>
      </rPr>
      <t>euro.</t>
    </r>
  </si>
  <si>
    <r>
      <t xml:space="preserve">Darba devēja valsts sociālās apdrošināšanas obligātās iemaksas. 69,86 </t>
    </r>
    <r>
      <rPr>
        <i/>
        <sz val="12"/>
        <color rgb="FF000000"/>
        <rFont val="Times New Roman"/>
        <family val="1"/>
        <charset val="186"/>
      </rPr>
      <t>euro</t>
    </r>
    <r>
      <rPr>
        <sz val="12"/>
        <color rgb="FF000000"/>
        <rFont val="Times New Roman"/>
        <family val="1"/>
        <charset val="186"/>
      </rPr>
      <t xml:space="preserve"> * 23,59%= 16,48 </t>
    </r>
    <r>
      <rPr>
        <i/>
        <sz val="12"/>
        <color rgb="FF000000"/>
        <rFont val="Times New Roman"/>
        <family val="1"/>
        <charset val="186"/>
      </rPr>
      <t>euro</t>
    </r>
    <r>
      <rPr>
        <sz val="12"/>
        <color rgb="FF000000"/>
        <rFont val="Times New Roman"/>
        <family val="1"/>
        <charset val="186"/>
      </rPr>
      <t xml:space="preserve">. Veselības apdrošināšana 0,85 </t>
    </r>
    <r>
      <rPr>
        <i/>
        <sz val="12"/>
        <color rgb="FF000000"/>
        <rFont val="Times New Roman"/>
        <family val="1"/>
        <charset val="186"/>
      </rPr>
      <t>euro</t>
    </r>
    <r>
      <rPr>
        <sz val="12"/>
        <color rgb="FF000000"/>
        <rFont val="Times New Roman"/>
        <family val="1"/>
        <charset val="186"/>
      </rPr>
      <t xml:space="preserve">. (16,48 + 0,85) * 45 vienības = </t>
    </r>
    <r>
      <rPr>
        <b/>
        <sz val="12"/>
        <color rgb="FF000000"/>
        <rFont val="Times New Roman"/>
        <family val="1"/>
        <charset val="186"/>
      </rPr>
      <t xml:space="preserve">779,85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</si>
  <si>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45</t>
    </r>
    <r>
      <rPr>
        <sz val="12"/>
        <color rgb="FF000000"/>
        <rFont val="Times New Roman"/>
        <family val="1"/>
        <charset val="186"/>
      </rPr>
      <t xml:space="preserve"> vienības = </t>
    </r>
    <r>
      <rPr>
        <b/>
        <sz val="12"/>
        <color rgb="FF000000"/>
        <rFont val="Times New Roman"/>
        <family val="1"/>
        <charset val="186"/>
      </rPr>
      <t xml:space="preserve">58,95 </t>
    </r>
    <r>
      <rPr>
        <b/>
        <i/>
        <sz val="12"/>
        <color rgb="FF000000"/>
        <rFont val="Times New Roman"/>
        <family val="1"/>
        <charset val="186"/>
      </rPr>
      <t>euro</t>
    </r>
    <r>
      <rPr>
        <b/>
        <sz val="12"/>
        <color rgb="FF000000"/>
        <rFont val="Times New Roman"/>
        <family val="1"/>
        <charset val="186"/>
      </rPr>
      <t>.</t>
    </r>
  </si>
  <si>
    <r>
      <t xml:space="preserve">Izdevumi par komunālajiem pakalpojumiem: 1,56 </t>
    </r>
    <r>
      <rPr>
        <i/>
        <sz val="12"/>
        <color rgb="FF000000"/>
        <rFont val="Times New Roman"/>
        <family val="1"/>
        <charset val="186"/>
      </rPr>
      <t>euro</t>
    </r>
    <r>
      <rPr>
        <sz val="12"/>
        <color rgb="FF000000"/>
        <rFont val="Times New Roman"/>
        <family val="1"/>
        <charset val="186"/>
      </rPr>
      <t xml:space="preserve"> * 45 vienības= </t>
    </r>
    <r>
      <rPr>
        <b/>
        <sz val="12"/>
        <color rgb="FF000000"/>
        <rFont val="Times New Roman"/>
        <family val="1"/>
        <charset val="186"/>
      </rPr>
      <t xml:space="preserve">70,20 </t>
    </r>
    <r>
      <rPr>
        <b/>
        <i/>
        <sz val="12"/>
        <color rgb="FF000000"/>
        <rFont val="Times New Roman"/>
        <family val="1"/>
        <charset val="186"/>
      </rPr>
      <t>euro.</t>
    </r>
  </si>
  <si>
    <r>
      <t xml:space="preserve">Iestādes administratīvie izdevumi un ar iestādes darbības nodrošināšanu saistītie izdevumi 0,21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9,45 </t>
    </r>
    <r>
      <rPr>
        <b/>
        <i/>
        <sz val="12"/>
        <color rgb="FF000000"/>
        <rFont val="Times New Roman"/>
        <family val="1"/>
        <charset val="186"/>
      </rPr>
      <t>euro.</t>
    </r>
  </si>
  <si>
    <r>
      <t xml:space="preserve">Nekustamā īpašuma uzturēšana (telpu uzkopšana, apsardze, apsaimniekošana) 0,16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7,20 </t>
    </r>
    <r>
      <rPr>
        <b/>
        <i/>
        <sz val="12"/>
        <color rgb="FF000000"/>
        <rFont val="Times New Roman"/>
        <family val="1"/>
        <charset val="186"/>
      </rPr>
      <t>euro.</t>
    </r>
  </si>
  <si>
    <r>
      <t xml:space="preserve">Ēku, telpu īre un noma 6,13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275,85 </t>
    </r>
    <r>
      <rPr>
        <b/>
        <i/>
        <sz val="12"/>
        <color rgb="FF000000"/>
        <rFont val="Times New Roman"/>
        <family val="1"/>
        <charset val="186"/>
      </rPr>
      <t>euro.</t>
    </r>
  </si>
  <si>
    <r>
      <t xml:space="preserve">Datoru programmatūru uzturēšana, pilnveidošana un papildināšana  1,04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46,80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</si>
  <si>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0,95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42,75 </t>
    </r>
    <r>
      <rPr>
        <b/>
        <i/>
        <sz val="12"/>
        <color rgb="FF000000"/>
        <rFont val="Times New Roman"/>
        <family val="1"/>
        <charset val="186"/>
      </rPr>
      <t>euro.</t>
    </r>
  </si>
  <si>
    <r>
      <t xml:space="preserve">Darba devēja valsts sociālās apdrošināšanas obligātās iemaksas. 122,25 </t>
    </r>
    <r>
      <rPr>
        <i/>
        <sz val="12"/>
        <color rgb="FF000000"/>
        <rFont val="Times New Roman"/>
        <family val="1"/>
        <charset val="186"/>
      </rPr>
      <t>euro</t>
    </r>
    <r>
      <rPr>
        <sz val="12"/>
        <color rgb="FF000000"/>
        <rFont val="Times New Roman"/>
        <family val="1"/>
        <charset val="186"/>
      </rPr>
      <t xml:space="preserve"> * 23,59%= 28,84 </t>
    </r>
    <r>
      <rPr>
        <i/>
        <sz val="12"/>
        <color rgb="FF000000"/>
        <rFont val="Times New Roman"/>
        <family val="1"/>
        <charset val="186"/>
      </rPr>
      <t>euro</t>
    </r>
    <r>
      <rPr>
        <sz val="12"/>
        <color rgb="FF000000"/>
        <rFont val="Times New Roman"/>
        <family val="1"/>
        <charset val="186"/>
      </rPr>
      <t xml:space="preserve">. Veselības apdrošināšana 1,48 </t>
    </r>
    <r>
      <rPr>
        <i/>
        <sz val="12"/>
        <color rgb="FF000000"/>
        <rFont val="Times New Roman"/>
        <family val="1"/>
        <charset val="186"/>
      </rPr>
      <t>euro</t>
    </r>
    <r>
      <rPr>
        <sz val="12"/>
        <color rgb="FF000000"/>
        <rFont val="Times New Roman"/>
        <family val="1"/>
        <charset val="186"/>
      </rPr>
      <t xml:space="preserve">. (28,84 + 1,48) *88 vienības = </t>
    </r>
    <r>
      <rPr>
        <b/>
        <sz val="12"/>
        <color rgb="FF000000"/>
        <rFont val="Times New Roman"/>
        <family val="1"/>
        <charset val="186"/>
      </rPr>
      <t xml:space="preserve">2668,16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</si>
  <si>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88</t>
    </r>
    <r>
      <rPr>
        <sz val="12"/>
        <color rgb="FF000000"/>
        <rFont val="Times New Roman"/>
        <family val="1"/>
        <charset val="186"/>
      </rPr>
      <t xml:space="preserve"> vienības = </t>
    </r>
    <r>
      <rPr>
        <b/>
        <sz val="12"/>
        <color rgb="FF000000"/>
        <rFont val="Times New Roman"/>
        <family val="1"/>
        <charset val="186"/>
      </rPr>
      <t xml:space="preserve">115,28 </t>
    </r>
    <r>
      <rPr>
        <b/>
        <i/>
        <sz val="12"/>
        <color rgb="FF000000"/>
        <rFont val="Times New Roman"/>
        <family val="1"/>
        <charset val="186"/>
      </rPr>
      <t>euro</t>
    </r>
    <r>
      <rPr>
        <b/>
        <sz val="12"/>
        <color rgb="FF000000"/>
        <rFont val="Times New Roman"/>
        <family val="1"/>
        <charset val="186"/>
      </rPr>
      <t>.</t>
    </r>
  </si>
  <si>
    <r>
      <t xml:space="preserve">Izdevumi par komunālajiem pakalpojumiem: 2,73 </t>
    </r>
    <r>
      <rPr>
        <i/>
        <sz val="12"/>
        <color rgb="FF000000"/>
        <rFont val="Times New Roman"/>
        <family val="1"/>
        <charset val="186"/>
      </rPr>
      <t>euro</t>
    </r>
    <r>
      <rPr>
        <sz val="12"/>
        <color rgb="FF000000"/>
        <rFont val="Times New Roman"/>
        <family val="1"/>
        <charset val="186"/>
      </rPr>
      <t xml:space="preserve"> * 88 vienības= </t>
    </r>
    <r>
      <rPr>
        <b/>
        <sz val="12"/>
        <color rgb="FF000000"/>
        <rFont val="Times New Roman"/>
        <family val="1"/>
        <charset val="186"/>
      </rPr>
      <t xml:space="preserve">240,24 </t>
    </r>
    <r>
      <rPr>
        <b/>
        <i/>
        <sz val="12"/>
        <color rgb="FF000000"/>
        <rFont val="Times New Roman"/>
        <family val="1"/>
        <charset val="186"/>
      </rPr>
      <t>euro.</t>
    </r>
  </si>
  <si>
    <r>
      <t xml:space="preserve">Iestādes administratīvie izdevumi un ar iestādes darbības nodrošināšanu saistītie izdevumi: 0,37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32,56 </t>
    </r>
    <r>
      <rPr>
        <b/>
        <i/>
        <sz val="12"/>
        <color rgb="FF000000"/>
        <rFont val="Times New Roman"/>
        <family val="1"/>
        <charset val="186"/>
      </rPr>
      <t>euro.</t>
    </r>
  </si>
  <si>
    <r>
      <t xml:space="preserve">Nekustamā īpašuma uzturēšana (telpu uzkopšana, apsardze, apsaimniekošana) 0,29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25,52</t>
    </r>
    <r>
      <rPr>
        <sz val="12"/>
        <color rgb="FF000000"/>
        <rFont val="Times New Roman"/>
        <family val="1"/>
        <charset val="186"/>
      </rPr>
      <t xml:space="preserve"> </t>
    </r>
    <r>
      <rPr>
        <b/>
        <i/>
        <sz val="12"/>
        <color rgb="FF000000"/>
        <rFont val="Times New Roman"/>
        <family val="1"/>
        <charset val="186"/>
      </rPr>
      <t>euro.</t>
    </r>
  </si>
  <si>
    <r>
      <t xml:space="preserve">Ēku, telpu īre un noma 10,73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944,24 </t>
    </r>
    <r>
      <rPr>
        <b/>
        <i/>
        <sz val="12"/>
        <color rgb="FF000000"/>
        <rFont val="Times New Roman"/>
        <family val="1"/>
        <charset val="186"/>
      </rPr>
      <t>euro.</t>
    </r>
  </si>
  <si>
    <r>
      <t xml:space="preserve">Standartprogrammatūras licenču noma (līdz 1g.) un uzturēšana (QPR programmatūras atbalsts un uzturēšana, antivīrusu licences, u.c.licences) 1,66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146,08 </t>
    </r>
    <r>
      <rPr>
        <b/>
        <i/>
        <sz val="12"/>
        <color rgb="FF000000"/>
        <rFont val="Times New Roman"/>
        <family val="1"/>
        <charset val="186"/>
      </rPr>
      <t>euro.</t>
    </r>
  </si>
  <si>
    <r>
      <t xml:space="preserve">Datoru programmatūru uzturēšana, pilnveidošana un papildināšana  1,83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161,04 </t>
    </r>
    <r>
      <rPr>
        <b/>
        <i/>
        <sz val="12"/>
        <color rgb="FF000000"/>
        <rFont val="Times New Roman"/>
        <family val="1"/>
        <charset val="186"/>
      </rPr>
      <t>euro</t>
    </r>
    <r>
      <rPr>
        <i/>
        <sz val="12"/>
        <color rgb="FF000000"/>
        <rFont val="Times New Roman"/>
        <family val="1"/>
        <charset val="186"/>
      </rPr>
      <t>.</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</si>
  <si>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t>
    </r>
    <r>
      <rPr>
        <i/>
        <sz val="12"/>
        <color rgb="FF000000"/>
        <rFont val="Times New Roman"/>
        <family val="1"/>
        <charset val="186"/>
      </rPr>
      <t>euro</t>
    </r>
    <r>
      <rPr>
        <sz val="12"/>
        <color rgb="FF000000"/>
        <rFont val="Times New Roman"/>
        <family val="1"/>
        <charset val="186"/>
      </rPr>
      <t xml:space="preserve"> = 2934/168 (vid.d.stundu.sk. mēnesī). 7 h patērē atzinuma sagatavošanai. 17,464 * 7 h= 122,25 </t>
    </r>
    <r>
      <rPr>
        <i/>
        <sz val="12"/>
        <color rgb="FF000000"/>
        <rFont val="Times New Roman"/>
        <family val="1"/>
        <charset val="186"/>
      </rPr>
      <t xml:space="preserve">euro. </t>
    </r>
    <r>
      <rPr>
        <sz val="12"/>
        <color rgb="FF000000"/>
        <rFont val="Times New Roman"/>
        <family val="1"/>
        <charset val="186"/>
      </rPr>
      <t>122,25</t>
    </r>
    <r>
      <rPr>
        <i/>
        <sz val="12"/>
        <color rgb="FF000000"/>
        <rFont val="Times New Roman"/>
        <family val="1"/>
        <charset val="186"/>
      </rPr>
      <t xml:space="preserve"> euro</t>
    </r>
    <r>
      <rPr>
        <sz val="12"/>
        <color rgb="FF000000"/>
        <rFont val="Times New Roman"/>
        <family val="1"/>
        <charset val="186"/>
      </rPr>
      <t xml:space="preserve">* 88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10758,00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</si>
  <si>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9,5 h patērē atzinuma sagatavošanai. 17,464 * 9,5 h= 165,91 </t>
    </r>
    <r>
      <rPr>
        <i/>
        <sz val="12"/>
        <color rgb="FF000000"/>
        <rFont val="Times New Roman"/>
        <family val="1"/>
        <charset val="186"/>
      </rPr>
      <t xml:space="preserve">euro. </t>
    </r>
    <r>
      <rPr>
        <sz val="12"/>
        <color rgb="FF000000"/>
        <rFont val="Times New Roman"/>
        <family val="1"/>
        <charset val="186"/>
      </rPr>
      <t>165,91</t>
    </r>
    <r>
      <rPr>
        <i/>
        <sz val="12"/>
        <color rgb="FF000000"/>
        <rFont val="Times New Roman"/>
        <family val="1"/>
        <charset val="186"/>
      </rPr>
      <t xml:space="preserve"> euro</t>
    </r>
    <r>
      <rPr>
        <sz val="12"/>
        <color rgb="FF000000"/>
        <rFont val="Times New Roman"/>
        <family val="1"/>
        <charset val="186"/>
      </rPr>
      <t xml:space="preserve">* 15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2488,65 </t>
    </r>
    <r>
      <rPr>
        <b/>
        <i/>
        <sz val="12"/>
        <color rgb="FF000000"/>
        <rFont val="Times New Roman"/>
        <family val="1"/>
        <charset val="186"/>
      </rPr>
      <t>euro.</t>
    </r>
  </si>
  <si>
    <r>
      <t xml:space="preserve">Darba devēja valsts sociālās apdrošināšanas obligātās iemaksas. 165,91 </t>
    </r>
    <r>
      <rPr>
        <i/>
        <sz val="12"/>
        <color rgb="FF000000"/>
        <rFont val="Times New Roman"/>
        <family val="1"/>
        <charset val="186"/>
      </rPr>
      <t>euro</t>
    </r>
    <r>
      <rPr>
        <sz val="12"/>
        <color rgb="FF000000"/>
        <rFont val="Times New Roman"/>
        <family val="1"/>
        <charset val="186"/>
      </rPr>
      <t xml:space="preserve"> * 23,59%= 39,14 </t>
    </r>
    <r>
      <rPr>
        <i/>
        <sz val="12"/>
        <color rgb="FF000000"/>
        <rFont val="Times New Roman"/>
        <family val="1"/>
        <charset val="186"/>
      </rPr>
      <t>euro</t>
    </r>
    <r>
      <rPr>
        <sz val="12"/>
        <color rgb="FF000000"/>
        <rFont val="Times New Roman"/>
        <family val="1"/>
        <charset val="186"/>
      </rPr>
      <t xml:space="preserve">. Veselības apdrošināšana 2,01 </t>
    </r>
    <r>
      <rPr>
        <i/>
        <sz val="12"/>
        <color rgb="FF000000"/>
        <rFont val="Times New Roman"/>
        <family val="1"/>
        <charset val="186"/>
      </rPr>
      <t>euro</t>
    </r>
    <r>
      <rPr>
        <sz val="12"/>
        <color rgb="FF000000"/>
        <rFont val="Times New Roman"/>
        <family val="1"/>
        <charset val="186"/>
      </rPr>
      <t xml:space="preserve">. (39,14 + 2,01) *15 vienības = </t>
    </r>
    <r>
      <rPr>
        <b/>
        <sz val="12"/>
        <color rgb="FF000000"/>
        <rFont val="Times New Roman"/>
        <family val="1"/>
        <charset val="186"/>
      </rPr>
      <t xml:space="preserve">617,25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</si>
  <si>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15</t>
    </r>
    <r>
      <rPr>
        <sz val="12"/>
        <color rgb="FF000000"/>
        <rFont val="Times New Roman"/>
        <family val="1"/>
        <charset val="186"/>
      </rPr>
      <t xml:space="preserve"> vienības = </t>
    </r>
    <r>
      <rPr>
        <b/>
        <sz val="12"/>
        <color rgb="FF000000"/>
        <rFont val="Times New Roman"/>
        <family val="1"/>
        <charset val="186"/>
      </rPr>
      <t xml:space="preserve">19,95 </t>
    </r>
    <r>
      <rPr>
        <b/>
        <i/>
        <sz val="12"/>
        <color rgb="FF000000"/>
        <rFont val="Times New Roman"/>
        <family val="1"/>
        <charset val="186"/>
      </rPr>
      <t>euro</t>
    </r>
    <r>
      <rPr>
        <b/>
        <sz val="12"/>
        <color rgb="FF000000"/>
        <rFont val="Times New Roman"/>
        <family val="1"/>
        <charset val="186"/>
      </rPr>
      <t>.</t>
    </r>
  </si>
  <si>
    <r>
      <t xml:space="preserve">Izdevumi par komunālajiem pakalpojumiem: 3,71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55,65 </t>
    </r>
    <r>
      <rPr>
        <b/>
        <i/>
        <sz val="12"/>
        <color rgb="FF000000"/>
        <rFont val="Times New Roman"/>
        <family val="1"/>
        <charset val="186"/>
      </rPr>
      <t>euro.</t>
    </r>
  </si>
  <si>
    <r>
      <t>Iestādes administratīvie izdevumi un ar iestādes darbības nodrošināšanu saistītie izdevumi</t>
    </r>
    <r>
      <rPr>
        <b/>
        <sz val="12"/>
        <color rgb="FF000000"/>
        <rFont val="Times New Roman"/>
        <family val="1"/>
        <charset val="186"/>
      </rPr>
      <t xml:space="preserve"> </t>
    </r>
    <r>
      <rPr>
        <sz val="12"/>
        <color rgb="FF000000"/>
        <rFont val="Times New Roman"/>
        <family val="1"/>
        <charset val="186"/>
      </rPr>
      <t xml:space="preserve">0,50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7,50 </t>
    </r>
    <r>
      <rPr>
        <b/>
        <i/>
        <sz val="12"/>
        <color rgb="FF000000"/>
        <rFont val="Times New Roman"/>
        <family val="1"/>
        <charset val="186"/>
      </rPr>
      <t>euro.</t>
    </r>
  </si>
  <si>
    <r>
      <t xml:space="preserve">Nekustamā īpašuma uzturēšana (telpu uzkopšana, apsardze, apsaimniekošana) 0,39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5,85 </t>
    </r>
    <r>
      <rPr>
        <b/>
        <i/>
        <sz val="12"/>
        <color rgb="FF000000"/>
        <rFont val="Times New Roman"/>
        <family val="1"/>
        <charset val="186"/>
      </rPr>
      <t>euro.</t>
    </r>
  </si>
  <si>
    <r>
      <t xml:space="preserve">Ēku, telpu īre un noma 14,56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218,40 </t>
    </r>
    <r>
      <rPr>
        <b/>
        <i/>
        <sz val="12"/>
        <color rgb="FF000000"/>
        <rFont val="Times New Roman"/>
        <family val="1"/>
        <charset val="186"/>
      </rPr>
      <t>euro.</t>
    </r>
  </si>
  <si>
    <r>
      <t xml:space="preserve">Datoru programmatūru uzturēšana, pilnveidošana un papildināšana 2,48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37,20 </t>
    </r>
    <r>
      <rPr>
        <b/>
        <i/>
        <sz val="12"/>
        <color rgb="FF000000"/>
        <rFont val="Times New Roman"/>
        <family val="1"/>
        <charset val="186"/>
      </rPr>
      <t>euro.</t>
    </r>
  </si>
  <si>
    <r>
      <t xml:space="preserve">Standartprogrammatūras licenču noma (līdz 1g.) un uzturēšana (QPR programmatūras atbalsts un uzturēšana, antivīrusu licences, u.c.licences) 2,26 </t>
    </r>
    <r>
      <rPr>
        <i/>
        <sz val="12"/>
        <color rgb="FF000000"/>
        <rFont val="Times New Roman"/>
        <family val="1"/>
        <charset val="186"/>
      </rPr>
      <t>euro</t>
    </r>
    <r>
      <rPr>
        <sz val="12"/>
        <color rgb="FF000000"/>
        <rFont val="Times New Roman"/>
        <family val="1"/>
        <charset val="186"/>
      </rPr>
      <t xml:space="preserve"> *15 vienības = </t>
    </r>
    <r>
      <rPr>
        <b/>
        <sz val="12"/>
        <color rgb="FF000000"/>
        <rFont val="Times New Roman"/>
        <family val="1"/>
        <charset val="186"/>
      </rPr>
      <t xml:space="preserve">33,90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</si>
  <si>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4 h patērē atzinuma sagatavošanai. 8,732 *4 h= 34,93 </t>
    </r>
    <r>
      <rPr>
        <i/>
        <sz val="12"/>
        <color rgb="FF000000"/>
        <rFont val="Times New Roman"/>
        <family val="1"/>
        <charset val="186"/>
      </rPr>
      <t xml:space="preserve">euro. </t>
    </r>
    <r>
      <rPr>
        <sz val="12"/>
        <color rgb="FF000000"/>
        <rFont val="Times New Roman"/>
        <family val="1"/>
        <charset val="186"/>
      </rPr>
      <t>34,93</t>
    </r>
    <r>
      <rPr>
        <i/>
        <sz val="12"/>
        <color rgb="FF000000"/>
        <rFont val="Times New Roman"/>
        <family val="1"/>
        <charset val="186"/>
      </rPr>
      <t xml:space="preserve"> euro</t>
    </r>
    <r>
      <rPr>
        <sz val="12"/>
        <color rgb="FF000000"/>
        <rFont val="Times New Roman"/>
        <family val="1"/>
        <charset val="186"/>
      </rPr>
      <t xml:space="preserve">* 2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69,86 </t>
    </r>
    <r>
      <rPr>
        <b/>
        <i/>
        <sz val="12"/>
        <color rgb="FF000000"/>
        <rFont val="Times New Roman"/>
        <family val="1"/>
        <charset val="186"/>
      </rPr>
      <t>euro.</t>
    </r>
  </si>
  <si>
    <r>
      <t xml:space="preserve">Darba devēja valsts sociālās apdrošināšanas obligātās iemaksas. 34,93 </t>
    </r>
    <r>
      <rPr>
        <i/>
        <sz val="12"/>
        <color rgb="FF000000"/>
        <rFont val="Times New Roman"/>
        <family val="1"/>
        <charset val="186"/>
      </rPr>
      <t>euro</t>
    </r>
    <r>
      <rPr>
        <sz val="12"/>
        <color rgb="FF000000"/>
        <rFont val="Times New Roman"/>
        <family val="1"/>
        <charset val="186"/>
      </rPr>
      <t xml:space="preserve"> * 23,59%= 8,24 </t>
    </r>
    <r>
      <rPr>
        <i/>
        <sz val="12"/>
        <color rgb="FF000000"/>
        <rFont val="Times New Roman"/>
        <family val="1"/>
        <charset val="186"/>
      </rPr>
      <t>euro</t>
    </r>
    <r>
      <rPr>
        <sz val="12"/>
        <color rgb="FF000000"/>
        <rFont val="Times New Roman"/>
        <family val="1"/>
        <charset val="186"/>
      </rPr>
      <t xml:space="preserve">. Veselības apdrošināšana 0,42 </t>
    </r>
    <r>
      <rPr>
        <i/>
        <sz val="12"/>
        <color rgb="FF000000"/>
        <rFont val="Times New Roman"/>
        <family val="1"/>
        <charset val="186"/>
      </rPr>
      <t>euro</t>
    </r>
    <r>
      <rPr>
        <sz val="12"/>
        <color rgb="FF000000"/>
        <rFont val="Times New Roman"/>
        <family val="1"/>
        <charset val="186"/>
      </rPr>
      <t xml:space="preserve">. (8,24 + 0,42) *2 vienības = </t>
    </r>
    <r>
      <rPr>
        <b/>
        <sz val="12"/>
        <color rgb="FF000000"/>
        <rFont val="Times New Roman"/>
        <family val="1"/>
        <charset val="186"/>
      </rPr>
      <t xml:space="preserve">17,32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</si>
  <si>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0,78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1,56 </t>
    </r>
    <r>
      <rPr>
        <b/>
        <i/>
        <sz val="12"/>
        <color rgb="FF000000"/>
        <rFont val="Times New Roman"/>
        <family val="1"/>
        <charset val="186"/>
      </rPr>
      <t>euro.</t>
    </r>
  </si>
  <si>
    <r>
      <t xml:space="preserve">Iestādes administratīvie izdevumi un ar iestādes darbības nodrošināšanu saistītie izdevumi 0,11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0,22 </t>
    </r>
    <r>
      <rPr>
        <b/>
        <i/>
        <sz val="12"/>
        <color rgb="FF000000"/>
        <rFont val="Times New Roman"/>
        <family val="1"/>
        <charset val="186"/>
      </rPr>
      <t>euro.</t>
    </r>
  </si>
  <si>
    <r>
      <t xml:space="preserve">Nekustamā īpašuma uzturēšana (telpu uzkopšana, apsardze, apsaimniekošana) 0,08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0,16 </t>
    </r>
    <r>
      <rPr>
        <b/>
        <i/>
        <sz val="12"/>
        <color rgb="FF000000"/>
        <rFont val="Times New Roman"/>
        <family val="1"/>
        <charset val="186"/>
      </rPr>
      <t>euro.</t>
    </r>
  </si>
  <si>
    <r>
      <t xml:space="preserve">Ēku, telpu īre un noma 3,07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6,14 </t>
    </r>
    <r>
      <rPr>
        <b/>
        <i/>
        <sz val="12"/>
        <color rgb="FF000000"/>
        <rFont val="Times New Roman"/>
        <family val="1"/>
        <charset val="186"/>
      </rPr>
      <t>euro.</t>
    </r>
  </si>
  <si>
    <r>
      <t xml:space="preserve">Datoru programmatūru uzturēšana, pilnveidošana un papildināšana 0,52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1,04 </t>
    </r>
    <r>
      <rPr>
        <b/>
        <i/>
        <sz val="12"/>
        <color rgb="FF000000"/>
        <rFont val="Times New Roman"/>
        <family val="1"/>
        <charset val="186"/>
      </rPr>
      <t>euro.</t>
    </r>
  </si>
  <si>
    <r>
      <t xml:space="preserve">Standartprogrammatūras licenču noma (līdz 1g.) un uzturēšana (QPR programmatūras atbalsts un uzturēšana, antivīrusu licences, u.c.licences) 0,48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0,96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</si>
  <si>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5 h patērē atzinuma sagatavošanai. 8,732 *5 h= 43,66 </t>
    </r>
    <r>
      <rPr>
        <i/>
        <sz val="12"/>
        <color rgb="FF000000"/>
        <rFont val="Times New Roman"/>
        <family val="1"/>
        <charset val="186"/>
      </rPr>
      <t xml:space="preserve">euro. </t>
    </r>
    <r>
      <rPr>
        <sz val="12"/>
        <color rgb="FF000000"/>
        <rFont val="Times New Roman"/>
        <family val="1"/>
        <charset val="186"/>
      </rPr>
      <t>43,66</t>
    </r>
    <r>
      <rPr>
        <i/>
        <sz val="12"/>
        <color rgb="FF000000"/>
        <rFont val="Times New Roman"/>
        <family val="1"/>
        <charset val="186"/>
      </rPr>
      <t xml:space="preserve"> euro</t>
    </r>
    <r>
      <rPr>
        <sz val="12"/>
        <color rgb="FF000000"/>
        <rFont val="Times New Roman"/>
        <family val="1"/>
        <charset val="186"/>
      </rPr>
      <t xml:space="preserve">* 2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87,32 </t>
    </r>
    <r>
      <rPr>
        <b/>
        <i/>
        <sz val="12"/>
        <color rgb="FF000000"/>
        <rFont val="Times New Roman"/>
        <family val="1"/>
        <charset val="186"/>
      </rPr>
      <t>euro.</t>
    </r>
  </si>
  <si>
    <r>
      <t xml:space="preserve">Darba devēja valsts sociālās apdrošināšanas obligātās iemaksas. 43,66 </t>
    </r>
    <r>
      <rPr>
        <i/>
        <sz val="12"/>
        <color rgb="FF000000"/>
        <rFont val="Times New Roman"/>
        <family val="1"/>
        <charset val="186"/>
      </rPr>
      <t>euro</t>
    </r>
    <r>
      <rPr>
        <sz val="12"/>
        <color rgb="FF000000"/>
        <rFont val="Times New Roman"/>
        <family val="1"/>
        <charset val="186"/>
      </rPr>
      <t xml:space="preserve"> * 23,59%= 10,30 </t>
    </r>
    <r>
      <rPr>
        <i/>
        <sz val="12"/>
        <color rgb="FF000000"/>
        <rFont val="Times New Roman"/>
        <family val="1"/>
        <charset val="186"/>
      </rPr>
      <t>euro</t>
    </r>
    <r>
      <rPr>
        <sz val="12"/>
        <color rgb="FF000000"/>
        <rFont val="Times New Roman"/>
        <family val="1"/>
        <charset val="186"/>
      </rPr>
      <t xml:space="preserve">. Veselības apdrošināšana 0,53 </t>
    </r>
    <r>
      <rPr>
        <i/>
        <sz val="12"/>
        <color rgb="FF000000"/>
        <rFont val="Times New Roman"/>
        <family val="1"/>
        <charset val="186"/>
      </rPr>
      <t>euro</t>
    </r>
    <r>
      <rPr>
        <sz val="12"/>
        <color rgb="FF000000"/>
        <rFont val="Times New Roman"/>
        <family val="1"/>
        <charset val="186"/>
      </rPr>
      <t xml:space="preserve">. (10,30 + 0,53) *2 vienības = </t>
    </r>
    <r>
      <rPr>
        <b/>
        <sz val="12"/>
        <color rgb="FF000000"/>
        <rFont val="Times New Roman"/>
        <family val="1"/>
        <charset val="186"/>
      </rPr>
      <t xml:space="preserve">21,66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</si>
  <si>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0,98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1,96 </t>
    </r>
    <r>
      <rPr>
        <b/>
        <i/>
        <sz val="12"/>
        <color rgb="FF000000"/>
        <rFont val="Times New Roman"/>
        <family val="1"/>
        <charset val="186"/>
      </rPr>
      <t>euro.</t>
    </r>
  </si>
  <si>
    <r>
      <t xml:space="preserve">Iestādes administratīvie izdevumi un ar iestādes darbības nodrošināšanu saistītie izdevumi 0,13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0,26 </t>
    </r>
    <r>
      <rPr>
        <b/>
        <i/>
        <sz val="12"/>
        <color rgb="FF000000"/>
        <rFont val="Times New Roman"/>
        <family val="1"/>
        <charset val="186"/>
      </rPr>
      <t>euro.</t>
    </r>
  </si>
  <si>
    <r>
      <t xml:space="preserve">Nekustamā īpašuma uzturēšana (telpu uzkopšana, apsardze, apsaimniekošana) 0,10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0,20 </t>
    </r>
    <r>
      <rPr>
        <b/>
        <i/>
        <sz val="12"/>
        <color rgb="FF000000"/>
        <rFont val="Times New Roman"/>
        <family val="1"/>
        <charset val="186"/>
      </rPr>
      <t>euro.</t>
    </r>
  </si>
  <si>
    <r>
      <t xml:space="preserve">Ēku, telpu īre un noma 3,83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7,66 </t>
    </r>
    <r>
      <rPr>
        <b/>
        <i/>
        <sz val="12"/>
        <color rgb="FF000000"/>
        <rFont val="Times New Roman"/>
        <family val="1"/>
        <charset val="186"/>
      </rPr>
      <t>euro.</t>
    </r>
  </si>
  <si>
    <r>
      <t xml:space="preserve">Datoru programmatūru uzturēšana, pilnveidošana un papildināšana 0,65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1,30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</si>
  <si>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0,59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1,18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</si>
  <si>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3 h patērē atzinuma sagatavošanai. 17,464 * 3 h= 52,39 </t>
    </r>
    <r>
      <rPr>
        <i/>
        <sz val="12"/>
        <color rgb="FF000000"/>
        <rFont val="Times New Roman"/>
        <family val="1"/>
        <charset val="186"/>
      </rPr>
      <t xml:space="preserve">euro. </t>
    </r>
    <r>
      <rPr>
        <sz val="12"/>
        <color rgb="FF000000"/>
        <rFont val="Times New Roman"/>
        <family val="1"/>
        <charset val="186"/>
      </rPr>
      <t>52,39</t>
    </r>
    <r>
      <rPr>
        <i/>
        <sz val="12"/>
        <color rgb="FF000000"/>
        <rFont val="Times New Roman"/>
        <family val="1"/>
        <charset val="186"/>
      </rPr>
      <t xml:space="preserve"> euro</t>
    </r>
    <r>
      <rPr>
        <sz val="12"/>
        <color rgb="FF000000"/>
        <rFont val="Times New Roman"/>
        <family val="1"/>
        <charset val="186"/>
      </rPr>
      <t xml:space="preserve">* 7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366,73 </t>
    </r>
    <r>
      <rPr>
        <b/>
        <i/>
        <sz val="12"/>
        <color rgb="FF000000"/>
        <rFont val="Times New Roman"/>
        <family val="1"/>
        <charset val="186"/>
      </rPr>
      <t>euro.</t>
    </r>
  </si>
  <si>
    <r>
      <t xml:space="preserve">Darba devēja valsts sociālās apdrošināšanas obligātās iemaksas. 52,39 </t>
    </r>
    <r>
      <rPr>
        <i/>
        <sz val="12"/>
        <color rgb="FF000000"/>
        <rFont val="Times New Roman"/>
        <family val="1"/>
        <charset val="186"/>
      </rPr>
      <t>euro</t>
    </r>
    <r>
      <rPr>
        <sz val="12"/>
        <color rgb="FF000000"/>
        <rFont val="Times New Roman"/>
        <family val="1"/>
        <charset val="186"/>
      </rPr>
      <t xml:space="preserve"> * 23,59%= 12,36 </t>
    </r>
    <r>
      <rPr>
        <i/>
        <sz val="12"/>
        <color rgb="FF000000"/>
        <rFont val="Times New Roman"/>
        <family val="1"/>
        <charset val="186"/>
      </rPr>
      <t>euro</t>
    </r>
    <r>
      <rPr>
        <sz val="12"/>
        <color rgb="FF000000"/>
        <rFont val="Times New Roman"/>
        <family val="1"/>
        <charset val="186"/>
      </rPr>
      <t xml:space="preserve">. Veselības apdrošināšana 0,64 </t>
    </r>
    <r>
      <rPr>
        <i/>
        <sz val="12"/>
        <color rgb="FF000000"/>
        <rFont val="Times New Roman"/>
        <family val="1"/>
        <charset val="186"/>
      </rPr>
      <t>euro</t>
    </r>
    <r>
      <rPr>
        <sz val="12"/>
        <color rgb="FF000000"/>
        <rFont val="Times New Roman"/>
        <family val="1"/>
        <charset val="186"/>
      </rPr>
      <t xml:space="preserve">. (12,36 + 0,64) * 7 vienības = </t>
    </r>
    <r>
      <rPr>
        <b/>
        <sz val="12"/>
        <color rgb="FF000000"/>
        <rFont val="Times New Roman"/>
        <family val="1"/>
        <charset val="186"/>
      </rPr>
      <t xml:space="preserve">91,00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</si>
  <si>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 xml:space="preserve">7 </t>
    </r>
    <r>
      <rPr>
        <sz val="12"/>
        <color rgb="FF000000"/>
        <rFont val="Times New Roman"/>
        <family val="1"/>
        <charset val="186"/>
      </rPr>
      <t xml:space="preserve">vienības = </t>
    </r>
    <r>
      <rPr>
        <b/>
        <sz val="12"/>
        <color rgb="FF000000"/>
        <rFont val="Times New Roman"/>
        <family val="1"/>
        <charset val="186"/>
      </rPr>
      <t xml:space="preserve">9,17 </t>
    </r>
    <r>
      <rPr>
        <b/>
        <i/>
        <sz val="12"/>
        <color rgb="FF000000"/>
        <rFont val="Times New Roman"/>
        <family val="1"/>
        <charset val="186"/>
      </rPr>
      <t>euro</t>
    </r>
    <r>
      <rPr>
        <b/>
        <sz val="12"/>
        <color rgb="FF000000"/>
        <rFont val="Times New Roman"/>
        <family val="1"/>
        <charset val="186"/>
      </rPr>
      <t>.</t>
    </r>
  </si>
  <si>
    <r>
      <t xml:space="preserve">Izdevumi par komunālajiem pakalpojumiem: 1,17 </t>
    </r>
    <r>
      <rPr>
        <i/>
        <sz val="12"/>
        <color rgb="FF000000"/>
        <rFont val="Times New Roman"/>
        <family val="1"/>
        <charset val="186"/>
      </rPr>
      <t>euro</t>
    </r>
    <r>
      <rPr>
        <sz val="12"/>
        <color rgb="FF000000"/>
        <rFont val="Times New Roman"/>
        <family val="1"/>
        <charset val="186"/>
      </rPr>
      <t xml:space="preserve"> * 7 vienības= </t>
    </r>
    <r>
      <rPr>
        <b/>
        <sz val="12"/>
        <color rgb="FF000000"/>
        <rFont val="Times New Roman"/>
        <family val="1"/>
        <charset val="186"/>
      </rPr>
      <t xml:space="preserve">8,19 </t>
    </r>
    <r>
      <rPr>
        <b/>
        <i/>
        <sz val="12"/>
        <color rgb="FF000000"/>
        <rFont val="Times New Roman"/>
        <family val="1"/>
        <charset val="186"/>
      </rPr>
      <t>euro.</t>
    </r>
  </si>
  <si>
    <r>
      <t xml:space="preserve">Iestādes administratīvie izdevumi un ar iestādes darbības nodrošināšanu saistītie izdevumi 0,16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1,12 </t>
    </r>
    <r>
      <rPr>
        <b/>
        <i/>
        <sz val="12"/>
        <color rgb="FF000000"/>
        <rFont val="Times New Roman"/>
        <family val="1"/>
        <charset val="186"/>
      </rPr>
      <t>euro.</t>
    </r>
  </si>
  <si>
    <r>
      <t xml:space="preserve">Nekustamā īpašuma uzturēšana (telpu uzkopšana, apsardze, apsaimniekošana) 0,12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0,84 </t>
    </r>
    <r>
      <rPr>
        <b/>
        <i/>
        <sz val="12"/>
        <color rgb="FF000000"/>
        <rFont val="Times New Roman"/>
        <family val="1"/>
        <charset val="186"/>
      </rPr>
      <t>euro.</t>
    </r>
  </si>
  <si>
    <r>
      <t xml:space="preserve">Ēku, telpu īre un noma 4,60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32,20 </t>
    </r>
    <r>
      <rPr>
        <b/>
        <i/>
        <sz val="12"/>
        <color rgb="FF000000"/>
        <rFont val="Times New Roman"/>
        <family val="1"/>
        <charset val="186"/>
      </rPr>
      <t>euro.</t>
    </r>
  </si>
  <si>
    <r>
      <t xml:space="preserve">Datoru programmatūru uzturēšana, pilnveidošana un papildināšana 0,78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5,46 </t>
    </r>
    <r>
      <rPr>
        <b/>
        <i/>
        <sz val="12"/>
        <color rgb="FF000000"/>
        <rFont val="Times New Roman"/>
        <family val="1"/>
        <charset val="186"/>
      </rPr>
      <t>euro.</t>
    </r>
  </si>
  <si>
    <r>
      <t xml:space="preserve">Standartprogrammatūras licenču noma (līdz 1g.) un uzturēšana (QPR programmatūras atbalsts un uzturēšana, antivīrusu licences, u.c.licences) 0,71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4,97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</si>
  <si>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6 h patērē atzinuma sagatavošanai. 8,732 * 6 h= 52,39 </t>
    </r>
    <r>
      <rPr>
        <i/>
        <sz val="12"/>
        <color rgb="FF000000"/>
        <rFont val="Times New Roman"/>
        <family val="1"/>
        <charset val="186"/>
      </rPr>
      <t xml:space="preserve">euro. </t>
    </r>
    <r>
      <rPr>
        <sz val="12"/>
        <color rgb="FF000000"/>
        <rFont val="Times New Roman"/>
        <family val="1"/>
        <charset val="186"/>
      </rPr>
      <t>52,39</t>
    </r>
    <r>
      <rPr>
        <i/>
        <sz val="12"/>
        <color rgb="FF000000"/>
        <rFont val="Times New Roman"/>
        <family val="1"/>
        <charset val="186"/>
      </rPr>
      <t xml:space="preserve"> euro</t>
    </r>
    <r>
      <rPr>
        <sz val="12"/>
        <color rgb="FF000000"/>
        <rFont val="Times New Roman"/>
        <family val="1"/>
        <charset val="186"/>
      </rPr>
      <t xml:space="preserve">* 2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104,78 </t>
    </r>
    <r>
      <rPr>
        <b/>
        <i/>
        <sz val="12"/>
        <color rgb="FF000000"/>
        <rFont val="Times New Roman"/>
        <family val="1"/>
        <charset val="186"/>
      </rPr>
      <t>euro.</t>
    </r>
  </si>
  <si>
    <r>
      <t xml:space="preserve">Darba devēja valsts sociālās apdrošināšanas obligātās iemaksas. 52,39 </t>
    </r>
    <r>
      <rPr>
        <i/>
        <sz val="12"/>
        <color rgb="FF000000"/>
        <rFont val="Times New Roman"/>
        <family val="1"/>
        <charset val="186"/>
      </rPr>
      <t>euro</t>
    </r>
    <r>
      <rPr>
        <sz val="12"/>
        <color rgb="FF000000"/>
        <rFont val="Times New Roman"/>
        <family val="1"/>
        <charset val="186"/>
      </rPr>
      <t xml:space="preserve"> * 23,59%= 12,36 </t>
    </r>
    <r>
      <rPr>
        <i/>
        <sz val="12"/>
        <color rgb="FF000000"/>
        <rFont val="Times New Roman"/>
        <family val="1"/>
        <charset val="186"/>
      </rPr>
      <t>euro</t>
    </r>
    <r>
      <rPr>
        <sz val="12"/>
        <color rgb="FF000000"/>
        <rFont val="Times New Roman"/>
        <family val="1"/>
        <charset val="186"/>
      </rPr>
      <t xml:space="preserve">. Veselības apdrošināšana 0,64 </t>
    </r>
    <r>
      <rPr>
        <i/>
        <sz val="12"/>
        <color rgb="FF000000"/>
        <rFont val="Times New Roman"/>
        <family val="1"/>
        <charset val="186"/>
      </rPr>
      <t>euro</t>
    </r>
    <r>
      <rPr>
        <sz val="12"/>
        <color rgb="FF000000"/>
        <rFont val="Times New Roman"/>
        <family val="1"/>
        <charset val="186"/>
      </rPr>
      <t xml:space="preserve">. (12,36 + 0,64) *2 vienības = </t>
    </r>
    <r>
      <rPr>
        <b/>
        <sz val="12"/>
        <color rgb="FF000000"/>
        <rFont val="Times New Roman"/>
        <family val="1"/>
        <charset val="186"/>
      </rPr>
      <t xml:space="preserve">26,00 </t>
    </r>
    <r>
      <rPr>
        <b/>
        <i/>
        <sz val="12"/>
        <color rgb="FF000000"/>
        <rFont val="Times New Roman"/>
        <family val="1"/>
        <charset val="186"/>
      </rPr>
      <t>euro</t>
    </r>
    <r>
      <rPr>
        <b/>
        <sz val="12"/>
        <color rgb="FF000000"/>
        <rFont val="Times New Roman"/>
        <family val="1"/>
        <charset val="186"/>
      </rPr>
      <t xml:space="preserve">. </t>
    </r>
  </si>
  <si>
    <r>
      <t xml:space="preserve">Ēku, telpu īre un noma 4,60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9,20 euro.</t>
    </r>
  </si>
  <si>
    <r>
      <t xml:space="preserve">Standartprogrammatūras licenču noma (līdz 1g.) un uzturēšana (QPR programmatūras atbalsts un uzturēšana, antivīrusu licences, u.c.licences) 0,71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1,42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</si>
  <si>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5 h patērē atzinuma sagatavošanai. 8,732 *5 h= 43,66 </t>
    </r>
    <r>
      <rPr>
        <i/>
        <sz val="12"/>
        <color rgb="FF000000"/>
        <rFont val="Times New Roman"/>
        <family val="1"/>
        <charset val="186"/>
      </rPr>
      <t>euro.</t>
    </r>
    <r>
      <rPr>
        <sz val="12"/>
        <color rgb="FF000000"/>
        <rFont val="Times New Roman"/>
        <family val="1"/>
        <charset val="186"/>
      </rPr>
      <t xml:space="preserve"> 43,66 </t>
    </r>
    <r>
      <rPr>
        <i/>
        <sz val="12"/>
        <color rgb="FF000000"/>
        <rFont val="Times New Roman"/>
        <family val="1"/>
        <charset val="186"/>
      </rPr>
      <t>euro</t>
    </r>
    <r>
      <rPr>
        <sz val="12"/>
        <color rgb="FF000000"/>
        <rFont val="Times New Roman"/>
        <family val="1"/>
        <charset val="186"/>
      </rPr>
      <t xml:space="preserve"> * 30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1309,80 </t>
    </r>
    <r>
      <rPr>
        <b/>
        <i/>
        <sz val="12"/>
        <color rgb="FF000000"/>
        <rFont val="Times New Roman"/>
        <family val="1"/>
        <charset val="186"/>
      </rPr>
      <t>euro.</t>
    </r>
  </si>
  <si>
    <r>
      <t xml:space="preserve">Darba devēja valsts sociālās apdrošināšanas obligātās iemaksas. 43,66 </t>
    </r>
    <r>
      <rPr>
        <i/>
        <sz val="12"/>
        <color rgb="FF000000"/>
        <rFont val="Times New Roman"/>
        <family val="1"/>
        <charset val="186"/>
      </rPr>
      <t>euro</t>
    </r>
    <r>
      <rPr>
        <sz val="12"/>
        <color rgb="FF000000"/>
        <rFont val="Times New Roman"/>
        <family val="1"/>
        <charset val="186"/>
      </rPr>
      <t xml:space="preserve"> * 23,59%= 10,30 </t>
    </r>
    <r>
      <rPr>
        <i/>
        <sz val="12"/>
        <color rgb="FF000000"/>
        <rFont val="Times New Roman"/>
        <family val="1"/>
        <charset val="186"/>
      </rPr>
      <t>euro</t>
    </r>
    <r>
      <rPr>
        <sz val="12"/>
        <color rgb="FF000000"/>
        <rFont val="Times New Roman"/>
        <family val="1"/>
        <charset val="186"/>
      </rPr>
      <t xml:space="preserve">. Veselības apdrošināšana 0,53 </t>
    </r>
    <r>
      <rPr>
        <i/>
        <sz val="12"/>
        <color rgb="FF000000"/>
        <rFont val="Times New Roman"/>
        <family val="1"/>
        <charset val="186"/>
      </rPr>
      <t>euro</t>
    </r>
    <r>
      <rPr>
        <sz val="12"/>
        <color rgb="FF000000"/>
        <rFont val="Times New Roman"/>
        <family val="1"/>
        <charset val="186"/>
      </rPr>
      <t xml:space="preserve">. (10,30 + 0,53) *30 vienības = </t>
    </r>
    <r>
      <rPr>
        <b/>
        <sz val="12"/>
        <color rgb="FF000000"/>
        <rFont val="Times New Roman"/>
        <family val="1"/>
        <charset val="186"/>
      </rPr>
      <t xml:space="preserve">324,90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</si>
  <si>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30</t>
    </r>
    <r>
      <rPr>
        <sz val="12"/>
        <color rgb="FF000000"/>
        <rFont val="Times New Roman"/>
        <family val="1"/>
        <charset val="186"/>
      </rPr>
      <t xml:space="preserve"> vienības = </t>
    </r>
    <r>
      <rPr>
        <b/>
        <sz val="12"/>
        <color rgb="FF000000"/>
        <rFont val="Times New Roman"/>
        <family val="1"/>
        <charset val="186"/>
      </rPr>
      <t xml:space="preserve">39,90 </t>
    </r>
    <r>
      <rPr>
        <b/>
        <i/>
        <sz val="12"/>
        <color rgb="FF000000"/>
        <rFont val="Times New Roman"/>
        <family val="1"/>
        <charset val="186"/>
      </rPr>
      <t>euro</t>
    </r>
    <r>
      <rPr>
        <b/>
        <sz val="12"/>
        <color rgb="FF000000"/>
        <rFont val="Times New Roman"/>
        <family val="1"/>
        <charset val="186"/>
      </rPr>
      <t>.</t>
    </r>
  </si>
  <si>
    <r>
      <t xml:space="preserve">Izdevumi par komunālajiem pakalpojumiem: 0,98 </t>
    </r>
    <r>
      <rPr>
        <i/>
        <sz val="12"/>
        <color rgb="FF000000"/>
        <rFont val="Times New Roman"/>
        <family val="1"/>
        <charset val="186"/>
      </rPr>
      <t>euro</t>
    </r>
    <r>
      <rPr>
        <sz val="12"/>
        <color rgb="FF000000"/>
        <rFont val="Times New Roman"/>
        <family val="1"/>
        <charset val="186"/>
      </rPr>
      <t xml:space="preserve"> * 30 vienības= </t>
    </r>
    <r>
      <rPr>
        <b/>
        <sz val="12"/>
        <color rgb="FF000000"/>
        <rFont val="Times New Roman"/>
        <family val="1"/>
        <charset val="186"/>
      </rPr>
      <t xml:space="preserve">29,40 </t>
    </r>
    <r>
      <rPr>
        <b/>
        <i/>
        <sz val="12"/>
        <color rgb="FF000000"/>
        <rFont val="Times New Roman"/>
        <family val="1"/>
        <charset val="186"/>
      </rPr>
      <t>euro.</t>
    </r>
  </si>
  <si>
    <r>
      <t xml:space="preserve">Iestādes administratīvie izdevumi un ar iestādes darbības nodrošināšanu saistītie izdevumi 0,13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3,90 </t>
    </r>
    <r>
      <rPr>
        <b/>
        <i/>
        <sz val="12"/>
        <color rgb="FF000000"/>
        <rFont val="Times New Roman"/>
        <family val="1"/>
        <charset val="186"/>
      </rPr>
      <t>euro.</t>
    </r>
  </si>
  <si>
    <r>
      <t xml:space="preserve">Nekustamā īpašuma uzturēšana (telpu uzkopšana, apsardze, apsaimniekošana) 0,10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3,00 </t>
    </r>
    <r>
      <rPr>
        <b/>
        <i/>
        <sz val="12"/>
        <color rgb="FF000000"/>
        <rFont val="Times New Roman"/>
        <family val="1"/>
        <charset val="186"/>
      </rPr>
      <t>euro.</t>
    </r>
  </si>
  <si>
    <r>
      <t xml:space="preserve">Ēku, telpu īre un noma 3,83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114,90 </t>
    </r>
    <r>
      <rPr>
        <b/>
        <i/>
        <sz val="12"/>
        <color rgb="FF000000"/>
        <rFont val="Times New Roman"/>
        <family val="1"/>
        <charset val="186"/>
      </rPr>
      <t>euro.</t>
    </r>
  </si>
  <si>
    <r>
      <t xml:space="preserve">Datoru programmatūru uzturēšana, pilnveidošana un papildināšana 0,65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19,50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</si>
  <si>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0,59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17,70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</si>
  <si>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5 h patērē atzinuma sagatavošanai. 8,732 *5 h= 43,66 </t>
    </r>
    <r>
      <rPr>
        <i/>
        <sz val="12"/>
        <color rgb="FF000000"/>
        <rFont val="Times New Roman"/>
        <family val="1"/>
        <charset val="186"/>
      </rPr>
      <t xml:space="preserve">euro. </t>
    </r>
    <r>
      <rPr>
        <sz val="12"/>
        <color rgb="FF000000"/>
        <rFont val="Times New Roman"/>
        <family val="1"/>
        <charset val="186"/>
      </rPr>
      <t>43,66</t>
    </r>
    <r>
      <rPr>
        <i/>
        <sz val="12"/>
        <color rgb="FF000000"/>
        <rFont val="Times New Roman"/>
        <family val="1"/>
        <charset val="186"/>
      </rPr>
      <t xml:space="preserve"> euro</t>
    </r>
    <r>
      <rPr>
        <sz val="12"/>
        <color rgb="FF000000"/>
        <rFont val="Times New Roman"/>
        <family val="1"/>
        <charset val="186"/>
      </rPr>
      <t xml:space="preserve">* 35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1528,10 </t>
    </r>
    <r>
      <rPr>
        <b/>
        <i/>
        <sz val="12"/>
        <color rgb="FF000000"/>
        <rFont val="Times New Roman"/>
        <family val="1"/>
        <charset val="186"/>
      </rPr>
      <t>euro.</t>
    </r>
  </si>
  <si>
    <r>
      <t xml:space="preserve">Darba devēja valsts sociālās apdrošināšanas obligātās iemaksas. 43,66 </t>
    </r>
    <r>
      <rPr>
        <i/>
        <sz val="12"/>
        <color rgb="FF000000"/>
        <rFont val="Times New Roman"/>
        <family val="1"/>
        <charset val="186"/>
      </rPr>
      <t>euro</t>
    </r>
    <r>
      <rPr>
        <sz val="12"/>
        <color rgb="FF000000"/>
        <rFont val="Times New Roman"/>
        <family val="1"/>
        <charset val="186"/>
      </rPr>
      <t xml:space="preserve"> * 23,59%= 10,30 </t>
    </r>
    <r>
      <rPr>
        <i/>
        <sz val="12"/>
        <color rgb="FF000000"/>
        <rFont val="Times New Roman"/>
        <family val="1"/>
        <charset val="186"/>
      </rPr>
      <t>euro</t>
    </r>
    <r>
      <rPr>
        <sz val="12"/>
        <color rgb="FF000000"/>
        <rFont val="Times New Roman"/>
        <family val="1"/>
        <charset val="186"/>
      </rPr>
      <t xml:space="preserve">. Veselības apdrošināšana 0,53 </t>
    </r>
    <r>
      <rPr>
        <i/>
        <sz val="12"/>
        <color rgb="FF000000"/>
        <rFont val="Times New Roman"/>
        <family val="1"/>
        <charset val="186"/>
      </rPr>
      <t>euro</t>
    </r>
    <r>
      <rPr>
        <sz val="12"/>
        <color rgb="FF000000"/>
        <rFont val="Times New Roman"/>
        <family val="1"/>
        <charset val="186"/>
      </rPr>
      <t xml:space="preserve">. (10,30 + 0,53) *35 vienības = </t>
    </r>
    <r>
      <rPr>
        <b/>
        <sz val="12"/>
        <color rgb="FF000000"/>
        <rFont val="Times New Roman"/>
        <family val="1"/>
        <charset val="186"/>
      </rPr>
      <t xml:space="preserve">379,05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</si>
  <si>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35</t>
    </r>
    <r>
      <rPr>
        <sz val="12"/>
        <color rgb="FF000000"/>
        <rFont val="Times New Roman"/>
        <family val="1"/>
        <charset val="186"/>
      </rPr>
      <t xml:space="preserve"> vienības = </t>
    </r>
    <r>
      <rPr>
        <b/>
        <sz val="12"/>
        <color rgb="FF000000"/>
        <rFont val="Times New Roman"/>
        <family val="1"/>
        <charset val="186"/>
      </rPr>
      <t xml:space="preserve">45,85 </t>
    </r>
    <r>
      <rPr>
        <b/>
        <i/>
        <sz val="12"/>
        <color rgb="FF000000"/>
        <rFont val="Times New Roman"/>
        <family val="1"/>
        <charset val="186"/>
      </rPr>
      <t>euro</t>
    </r>
    <r>
      <rPr>
        <b/>
        <sz val="12"/>
        <color rgb="FF000000"/>
        <rFont val="Times New Roman"/>
        <family val="1"/>
        <charset val="186"/>
      </rPr>
      <t>.</t>
    </r>
  </si>
  <si>
    <r>
      <t xml:space="preserve">Izdevumi par komunālajiem pakalpojumiem:  0,98 </t>
    </r>
    <r>
      <rPr>
        <i/>
        <sz val="12"/>
        <color rgb="FF000000"/>
        <rFont val="Times New Roman"/>
        <family val="1"/>
        <charset val="186"/>
      </rPr>
      <t>euro</t>
    </r>
    <r>
      <rPr>
        <sz val="12"/>
        <color rgb="FF000000"/>
        <rFont val="Times New Roman"/>
        <family val="1"/>
        <charset val="186"/>
      </rPr>
      <t xml:space="preserve"> * 35 vienības= </t>
    </r>
    <r>
      <rPr>
        <b/>
        <sz val="12"/>
        <color rgb="FF000000"/>
        <rFont val="Times New Roman"/>
        <family val="1"/>
        <charset val="186"/>
      </rPr>
      <t xml:space="preserve">34,30 </t>
    </r>
    <r>
      <rPr>
        <b/>
        <i/>
        <sz val="12"/>
        <color rgb="FF000000"/>
        <rFont val="Times New Roman"/>
        <family val="1"/>
        <charset val="186"/>
      </rPr>
      <t>euro.</t>
    </r>
  </si>
  <si>
    <r>
      <t xml:space="preserve">Iestādes administratīvie izdevumi un ar iestādes darbības nodrošināšanu saistītie izdevumi 0,13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4,55 </t>
    </r>
    <r>
      <rPr>
        <b/>
        <i/>
        <sz val="12"/>
        <color rgb="FF000000"/>
        <rFont val="Times New Roman"/>
        <family val="1"/>
        <charset val="186"/>
      </rPr>
      <t>euro.</t>
    </r>
  </si>
  <si>
    <r>
      <t xml:space="preserve">Nekustamā īpašuma uzturēšana (telpu uzkopšana, apsardze, apsaimniekošana) 0,10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3,50 </t>
    </r>
    <r>
      <rPr>
        <b/>
        <i/>
        <sz val="12"/>
        <color rgb="FF000000"/>
        <rFont val="Times New Roman"/>
        <family val="1"/>
        <charset val="186"/>
      </rPr>
      <t>euro.</t>
    </r>
  </si>
  <si>
    <r>
      <t xml:space="preserve">Ēku, telpu īre un noma 3,83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134,05 </t>
    </r>
    <r>
      <rPr>
        <b/>
        <i/>
        <sz val="12"/>
        <color rgb="FF000000"/>
        <rFont val="Times New Roman"/>
        <family val="1"/>
        <charset val="186"/>
      </rPr>
      <t>euro.</t>
    </r>
  </si>
  <si>
    <r>
      <t xml:space="preserve">Datoru programmatūru uzturēšana, pilnveidošana un papildināšana 0,65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22,75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</si>
  <si>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0,59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20,65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</si>
  <si>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4,5 h patērē atzinuma sagatavošanai. 8,732 * 4,5 h= 39,29 </t>
    </r>
    <r>
      <rPr>
        <i/>
        <sz val="12"/>
        <color rgb="FF000000"/>
        <rFont val="Times New Roman"/>
        <family val="1"/>
        <charset val="186"/>
      </rPr>
      <t xml:space="preserve">euro. </t>
    </r>
    <r>
      <rPr>
        <sz val="12"/>
        <color rgb="FF000000"/>
        <rFont val="Times New Roman"/>
        <family val="1"/>
        <charset val="186"/>
      </rPr>
      <t>39,29</t>
    </r>
    <r>
      <rPr>
        <i/>
        <sz val="12"/>
        <color rgb="FF000000"/>
        <rFont val="Times New Roman"/>
        <family val="1"/>
        <charset val="186"/>
      </rPr>
      <t xml:space="preserve"> euro</t>
    </r>
    <r>
      <rPr>
        <sz val="12"/>
        <color rgb="FF000000"/>
        <rFont val="Times New Roman"/>
        <family val="1"/>
        <charset val="186"/>
      </rPr>
      <t xml:space="preserve">* 20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785,80 </t>
    </r>
    <r>
      <rPr>
        <b/>
        <i/>
        <sz val="12"/>
        <color rgb="FF000000"/>
        <rFont val="Times New Roman"/>
        <family val="1"/>
        <charset val="186"/>
      </rPr>
      <t>euro.</t>
    </r>
  </si>
  <si>
    <r>
      <t xml:space="preserve">Darba devēja valsts sociālās apdrošināšanas obligātās iemaksas. 39,29 </t>
    </r>
    <r>
      <rPr>
        <i/>
        <sz val="12"/>
        <color rgb="FF000000"/>
        <rFont val="Times New Roman"/>
        <family val="1"/>
        <charset val="186"/>
      </rPr>
      <t>euro</t>
    </r>
    <r>
      <rPr>
        <sz val="12"/>
        <color rgb="FF000000"/>
        <rFont val="Times New Roman"/>
        <family val="1"/>
        <charset val="186"/>
      </rPr>
      <t xml:space="preserve"> * 23,59%= 9,27 </t>
    </r>
    <r>
      <rPr>
        <i/>
        <sz val="12"/>
        <color rgb="FF000000"/>
        <rFont val="Times New Roman"/>
        <family val="1"/>
        <charset val="186"/>
      </rPr>
      <t>euro</t>
    </r>
    <r>
      <rPr>
        <sz val="12"/>
        <color rgb="FF000000"/>
        <rFont val="Times New Roman"/>
        <family val="1"/>
        <charset val="186"/>
      </rPr>
      <t xml:space="preserve">. Veselības apdrošināšana 0,48 </t>
    </r>
    <r>
      <rPr>
        <i/>
        <sz val="12"/>
        <color rgb="FF000000"/>
        <rFont val="Times New Roman"/>
        <family val="1"/>
        <charset val="186"/>
      </rPr>
      <t>euro</t>
    </r>
    <r>
      <rPr>
        <sz val="12"/>
        <color rgb="FF000000"/>
        <rFont val="Times New Roman"/>
        <family val="1"/>
        <charset val="186"/>
      </rPr>
      <t xml:space="preserve">. (9,27 + 0,48) *20 vienības = </t>
    </r>
    <r>
      <rPr>
        <b/>
        <sz val="12"/>
        <color rgb="FF000000"/>
        <rFont val="Times New Roman"/>
        <family val="1"/>
        <charset val="186"/>
      </rPr>
      <t xml:space="preserve">195,00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</si>
  <si>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0,88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17,60 </t>
    </r>
    <r>
      <rPr>
        <b/>
        <i/>
        <sz val="12"/>
        <color rgb="FF000000"/>
        <rFont val="Times New Roman"/>
        <family val="1"/>
        <charset val="186"/>
      </rPr>
      <t>euro.</t>
    </r>
  </si>
  <si>
    <r>
      <t xml:space="preserve">Iestādes administratīvie izdevumi un ar iestādes darbības nodrošināšanu saistītie izdevumi 0,12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2,40 </t>
    </r>
    <r>
      <rPr>
        <b/>
        <i/>
        <sz val="12"/>
        <color rgb="FF000000"/>
        <rFont val="Times New Roman"/>
        <family val="1"/>
        <charset val="186"/>
      </rPr>
      <t>euro.</t>
    </r>
  </si>
  <si>
    <r>
      <t xml:space="preserve">Nekustamā īpašuma uzturēšana (telpu uzkopšana, apsardze, apsaimniekošana) 0,09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1,80 </t>
    </r>
    <r>
      <rPr>
        <b/>
        <i/>
        <sz val="12"/>
        <color rgb="FF000000"/>
        <rFont val="Times New Roman"/>
        <family val="1"/>
        <charset val="186"/>
      </rPr>
      <t>euro.</t>
    </r>
  </si>
  <si>
    <r>
      <t xml:space="preserve">Ēku, telpu īre un noma 3,45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69,00 </t>
    </r>
    <r>
      <rPr>
        <b/>
        <i/>
        <sz val="12"/>
        <color rgb="FF000000"/>
        <rFont val="Times New Roman"/>
        <family val="1"/>
        <charset val="186"/>
      </rPr>
      <t>euro.</t>
    </r>
  </si>
  <si>
    <r>
      <t xml:space="preserve">Datoru programmatūru uzturēšana, pilnveidošana un papildināšana  0,59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11,80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</si>
  <si>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0,54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10,80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</si>
  <si>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5,5 h patērē atzinuma sagatavošanai. 8,732 * 5,5 h= 48,03 </t>
    </r>
    <r>
      <rPr>
        <i/>
        <sz val="12"/>
        <color rgb="FF000000"/>
        <rFont val="Times New Roman"/>
        <family val="1"/>
        <charset val="186"/>
      </rPr>
      <t xml:space="preserve">euro. </t>
    </r>
    <r>
      <rPr>
        <sz val="12"/>
        <color rgb="FF000000"/>
        <rFont val="Times New Roman"/>
        <family val="1"/>
        <charset val="186"/>
      </rPr>
      <t>48,03</t>
    </r>
    <r>
      <rPr>
        <i/>
        <sz val="12"/>
        <color rgb="FF000000"/>
        <rFont val="Times New Roman"/>
        <family val="1"/>
        <charset val="186"/>
      </rPr>
      <t xml:space="preserve"> euro</t>
    </r>
    <r>
      <rPr>
        <sz val="12"/>
        <color rgb="FF000000"/>
        <rFont val="Times New Roman"/>
        <family val="1"/>
        <charset val="186"/>
      </rPr>
      <t xml:space="preserve">* 15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720,45 </t>
    </r>
    <r>
      <rPr>
        <b/>
        <i/>
        <sz val="12"/>
        <color rgb="FF000000"/>
        <rFont val="Times New Roman"/>
        <family val="1"/>
        <charset val="186"/>
      </rPr>
      <t>euro.</t>
    </r>
  </si>
  <si>
    <r>
      <t xml:space="preserve">Darba devēja valsts sociālās apdrošināšanas obligātās iemaksas. 48,03 </t>
    </r>
    <r>
      <rPr>
        <i/>
        <sz val="12"/>
        <color rgb="FF000000"/>
        <rFont val="Times New Roman"/>
        <family val="1"/>
        <charset val="186"/>
      </rPr>
      <t>euro</t>
    </r>
    <r>
      <rPr>
        <sz val="12"/>
        <color rgb="FF000000"/>
        <rFont val="Times New Roman"/>
        <family val="1"/>
        <charset val="186"/>
      </rPr>
      <t xml:space="preserve"> * 23,59%= 11,33 </t>
    </r>
    <r>
      <rPr>
        <i/>
        <sz val="12"/>
        <color rgb="FF000000"/>
        <rFont val="Times New Roman"/>
        <family val="1"/>
        <charset val="186"/>
      </rPr>
      <t>euro</t>
    </r>
    <r>
      <rPr>
        <sz val="12"/>
        <color rgb="FF000000"/>
        <rFont val="Times New Roman"/>
        <family val="1"/>
        <charset val="186"/>
      </rPr>
      <t xml:space="preserve">. Veselības apdrošināšana 0,58 </t>
    </r>
    <r>
      <rPr>
        <i/>
        <sz val="12"/>
        <color rgb="FF000000"/>
        <rFont val="Times New Roman"/>
        <family val="1"/>
        <charset val="186"/>
      </rPr>
      <t>euro</t>
    </r>
    <r>
      <rPr>
        <sz val="12"/>
        <color rgb="FF000000"/>
        <rFont val="Times New Roman"/>
        <family val="1"/>
        <charset val="186"/>
      </rPr>
      <t xml:space="preserve">. (11,33 + 0,58) *15 vienības = </t>
    </r>
    <r>
      <rPr>
        <b/>
        <sz val="12"/>
        <color rgb="FF000000"/>
        <rFont val="Times New Roman"/>
        <family val="1"/>
        <charset val="186"/>
      </rPr>
      <t xml:space="preserve">178,65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</si>
  <si>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15</t>
    </r>
    <r>
      <rPr>
        <sz val="12"/>
        <color rgb="FF000000"/>
        <rFont val="Times New Roman"/>
        <family val="1"/>
        <charset val="186"/>
      </rPr>
      <t xml:space="preserve"> vienības = </t>
    </r>
    <r>
      <rPr>
        <b/>
        <sz val="12"/>
        <color rgb="FF000000"/>
        <rFont val="Times New Roman"/>
        <family val="1"/>
        <charset val="186"/>
      </rPr>
      <t xml:space="preserve">19,65 </t>
    </r>
    <r>
      <rPr>
        <b/>
        <i/>
        <sz val="12"/>
        <color rgb="FF000000"/>
        <rFont val="Times New Roman"/>
        <family val="1"/>
        <charset val="186"/>
      </rPr>
      <t>euro</t>
    </r>
    <r>
      <rPr>
        <b/>
        <sz val="12"/>
        <color rgb="FF000000"/>
        <rFont val="Times New Roman"/>
        <family val="1"/>
        <charset val="186"/>
      </rPr>
      <t>.</t>
    </r>
  </si>
  <si>
    <r>
      <t xml:space="preserve">Izdevumi par komunālajiem pakalpojumiem: 1,07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16,05 </t>
    </r>
    <r>
      <rPr>
        <b/>
        <i/>
        <sz val="12"/>
        <color rgb="FF000000"/>
        <rFont val="Times New Roman"/>
        <family val="1"/>
        <charset val="186"/>
      </rPr>
      <t>euro.</t>
    </r>
  </si>
  <si>
    <r>
      <t xml:space="preserve">Iestādes administratīvie izdevumi un ar iestādes darbības nodrošināšanu saistītie izdevumi 0,15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2,25 </t>
    </r>
    <r>
      <rPr>
        <b/>
        <i/>
        <sz val="12"/>
        <color rgb="FF000000"/>
        <rFont val="Times New Roman"/>
        <family val="1"/>
        <charset val="186"/>
      </rPr>
      <t>euro.</t>
    </r>
  </si>
  <si>
    <r>
      <t xml:space="preserve">Nekustamā īpašuma uzturēšana (telpu uzkopšana, apsardze, apsaimniekošana) 0,11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1,65 </t>
    </r>
    <r>
      <rPr>
        <b/>
        <i/>
        <sz val="12"/>
        <color rgb="FF000000"/>
        <rFont val="Times New Roman"/>
        <family val="1"/>
        <charset val="186"/>
      </rPr>
      <t>euro.</t>
    </r>
  </si>
  <si>
    <r>
      <t xml:space="preserve">Ēku, telpu īre un noma 4,22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63,30 </t>
    </r>
    <r>
      <rPr>
        <b/>
        <i/>
        <sz val="12"/>
        <color rgb="FF000000"/>
        <rFont val="Times New Roman"/>
        <family val="1"/>
        <charset val="186"/>
      </rPr>
      <t>euro.</t>
    </r>
  </si>
  <si>
    <r>
      <t xml:space="preserve">Datoru programmatūru uzturēšana, pilnveidošana un papildināšana 0,72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10,80 </t>
    </r>
    <r>
      <rPr>
        <b/>
        <i/>
        <sz val="12"/>
        <color rgb="FF000000"/>
        <rFont val="Times New Roman"/>
        <family val="1"/>
        <charset val="186"/>
      </rPr>
      <t>euro.</t>
    </r>
  </si>
  <si>
    <r>
      <t xml:space="preserve">Standartprogrammatūras licenču noma (līdz 1g.) un uzturēšana (QPR programmatūras atbalsts un uzturēšana, antivīrusu licences, u.c.licences) 0,65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 9,75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</si>
  <si>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1 h patērē atzinuma sagatavošanai. 8,732 * 1h= 8,73 </t>
    </r>
    <r>
      <rPr>
        <i/>
        <sz val="12"/>
        <color rgb="FF000000"/>
        <rFont val="Times New Roman"/>
        <family val="1"/>
        <charset val="186"/>
      </rPr>
      <t xml:space="preserve">euro. </t>
    </r>
    <r>
      <rPr>
        <sz val="12"/>
        <color rgb="FF000000"/>
        <rFont val="Times New Roman"/>
        <family val="1"/>
        <charset val="186"/>
      </rPr>
      <t>8,73</t>
    </r>
    <r>
      <rPr>
        <i/>
        <sz val="12"/>
        <color rgb="FF000000"/>
        <rFont val="Times New Roman"/>
        <family val="1"/>
        <charset val="186"/>
      </rPr>
      <t xml:space="preserve"> euro</t>
    </r>
    <r>
      <rPr>
        <sz val="12"/>
        <color rgb="FF000000"/>
        <rFont val="Times New Roman"/>
        <family val="1"/>
        <charset val="186"/>
      </rPr>
      <t xml:space="preserve">* 1 </t>
    </r>
    <r>
      <rPr>
        <sz val="12"/>
        <rFont val="Times New Roman"/>
        <family val="1"/>
        <charset val="186"/>
      </rPr>
      <t xml:space="preserve">vienība </t>
    </r>
    <r>
      <rPr>
        <sz val="12"/>
        <color rgb="FF000000"/>
        <rFont val="Times New Roman"/>
        <family val="1"/>
        <charset val="186"/>
      </rPr>
      <t xml:space="preserve">= </t>
    </r>
    <r>
      <rPr>
        <b/>
        <sz val="12"/>
        <color rgb="FF000000"/>
        <rFont val="Times New Roman"/>
        <family val="1"/>
        <charset val="186"/>
      </rPr>
      <t>8,73</t>
    </r>
    <r>
      <rPr>
        <sz val="12"/>
        <color rgb="FF000000"/>
        <rFont val="Times New Roman"/>
        <family val="1"/>
        <charset val="186"/>
      </rPr>
      <t xml:space="preserve"> </t>
    </r>
    <r>
      <rPr>
        <b/>
        <i/>
        <sz val="12"/>
        <color rgb="FF000000"/>
        <rFont val="Times New Roman"/>
        <family val="1"/>
        <charset val="186"/>
      </rPr>
      <t>euro.</t>
    </r>
  </si>
  <si>
    <r>
      <t xml:space="preserve">Darba devēja valsts sociālās apdrošināšanas obligātās iemaksas. 8,73 </t>
    </r>
    <r>
      <rPr>
        <i/>
        <sz val="12"/>
        <color rgb="FF000000"/>
        <rFont val="Times New Roman"/>
        <family val="1"/>
        <charset val="186"/>
      </rPr>
      <t>euro</t>
    </r>
    <r>
      <rPr>
        <sz val="12"/>
        <color rgb="FF000000"/>
        <rFont val="Times New Roman"/>
        <family val="1"/>
        <charset val="186"/>
      </rPr>
      <t xml:space="preserve"> * 23,59%= 2,06  </t>
    </r>
    <r>
      <rPr>
        <i/>
        <sz val="12"/>
        <color rgb="FF000000"/>
        <rFont val="Times New Roman"/>
        <family val="1"/>
        <charset val="186"/>
      </rPr>
      <t>euro</t>
    </r>
    <r>
      <rPr>
        <sz val="12"/>
        <color rgb="FF000000"/>
        <rFont val="Times New Roman"/>
        <family val="1"/>
        <charset val="186"/>
      </rPr>
      <t xml:space="preserve">. Veselības apdrošināšana 0,11 </t>
    </r>
    <r>
      <rPr>
        <i/>
        <sz val="12"/>
        <color rgb="FF000000"/>
        <rFont val="Times New Roman"/>
        <family val="1"/>
        <charset val="186"/>
      </rPr>
      <t>euro</t>
    </r>
    <r>
      <rPr>
        <sz val="12"/>
        <color rgb="FF000000"/>
        <rFont val="Times New Roman"/>
        <family val="1"/>
        <charset val="186"/>
      </rPr>
      <t xml:space="preserve">. (2,06 + 0,11) * 1 vienība = </t>
    </r>
    <r>
      <rPr>
        <b/>
        <sz val="12"/>
        <color rgb="FF000000"/>
        <rFont val="Times New Roman"/>
        <family val="1"/>
        <charset val="186"/>
      </rPr>
      <t xml:space="preserve">2,17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</si>
  <si>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t>
    </r>
    <r>
      <rPr>
        <sz val="12"/>
        <color rgb="FFFF0000"/>
        <rFont val="Times New Roman"/>
        <family val="1"/>
        <charset val="186"/>
      </rPr>
      <t xml:space="preserve"> </t>
    </r>
    <r>
      <rPr>
        <sz val="12"/>
        <color rgb="FF000000"/>
        <rFont val="Times New Roman"/>
        <family val="1"/>
        <charset val="186"/>
      </rPr>
      <t xml:space="preserve">vienība = </t>
    </r>
    <r>
      <rPr>
        <b/>
        <sz val="12"/>
        <color rgb="FF000000"/>
        <rFont val="Times New Roman"/>
        <family val="1"/>
        <charset val="186"/>
      </rPr>
      <t xml:space="preserve">1,31 </t>
    </r>
    <r>
      <rPr>
        <b/>
        <i/>
        <sz val="12"/>
        <color rgb="FF000000"/>
        <rFont val="Times New Roman"/>
        <family val="1"/>
        <charset val="186"/>
      </rPr>
      <t>euro</t>
    </r>
    <r>
      <rPr>
        <b/>
        <sz val="12"/>
        <color rgb="FF000000"/>
        <rFont val="Times New Roman"/>
        <family val="1"/>
        <charset val="186"/>
      </rPr>
      <t>.</t>
    </r>
  </si>
  <si>
    <r>
      <t xml:space="preserve">Izdevumi par komunālajiem pakalpojumiem: 0,20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0,20 </t>
    </r>
    <r>
      <rPr>
        <b/>
        <i/>
        <sz val="12"/>
        <color rgb="FF000000"/>
        <rFont val="Times New Roman"/>
        <family val="1"/>
        <charset val="186"/>
      </rPr>
      <t>euro.</t>
    </r>
  </si>
  <si>
    <r>
      <t xml:space="preserve">Nekustamā īpašuma uzturēšana (telpu uzkopšana, apsardze, apsaimniekošana) 0,02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0,02 </t>
    </r>
    <r>
      <rPr>
        <b/>
        <i/>
        <sz val="12"/>
        <color rgb="FF000000"/>
        <rFont val="Times New Roman"/>
        <family val="1"/>
        <charset val="186"/>
      </rPr>
      <t>euro.</t>
    </r>
  </si>
  <si>
    <r>
      <t xml:space="preserve">Ēku, telpu īre un noma 0,77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0,77 </t>
    </r>
    <r>
      <rPr>
        <b/>
        <i/>
        <sz val="12"/>
        <color rgb="FF000000"/>
        <rFont val="Times New Roman"/>
        <family val="1"/>
        <charset val="186"/>
      </rPr>
      <t>euro.</t>
    </r>
  </si>
  <si>
    <r>
      <t xml:space="preserve">Datoru programmatūru uzturēšana, pilnveidošana un papildināšana  0,13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0,13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</si>
  <si>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0,12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0,12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</si>
  <si>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2 h patērē atzinuma sagatavošanai. 8,732 * 2 h= 17,46 </t>
    </r>
    <r>
      <rPr>
        <i/>
        <sz val="12"/>
        <color rgb="FF000000"/>
        <rFont val="Times New Roman"/>
        <family val="1"/>
        <charset val="186"/>
      </rPr>
      <t xml:space="preserve">euro. </t>
    </r>
    <r>
      <rPr>
        <sz val="12"/>
        <color rgb="FF000000"/>
        <rFont val="Times New Roman"/>
        <family val="1"/>
        <charset val="186"/>
      </rPr>
      <t>17,46</t>
    </r>
    <r>
      <rPr>
        <i/>
        <sz val="12"/>
        <color rgb="FF000000"/>
        <rFont val="Times New Roman"/>
        <family val="1"/>
        <charset val="186"/>
      </rPr>
      <t xml:space="preserve"> euro</t>
    </r>
    <r>
      <rPr>
        <sz val="12"/>
        <color rgb="FF000000"/>
        <rFont val="Times New Roman"/>
        <family val="1"/>
        <charset val="186"/>
      </rPr>
      <t xml:space="preserve">* 6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104,76</t>
    </r>
    <r>
      <rPr>
        <sz val="12"/>
        <color rgb="FF000000"/>
        <rFont val="Times New Roman"/>
        <family val="1"/>
        <charset val="186"/>
      </rPr>
      <t xml:space="preserve"> </t>
    </r>
    <r>
      <rPr>
        <b/>
        <i/>
        <sz val="12"/>
        <color rgb="FF000000"/>
        <rFont val="Times New Roman"/>
        <family val="1"/>
        <charset val="186"/>
      </rPr>
      <t>euro.</t>
    </r>
  </si>
  <si>
    <r>
      <t xml:space="preserve">Darba devēja valsts sociālās apdrošināšanas obligātās iemaksas. 17,46 </t>
    </r>
    <r>
      <rPr>
        <i/>
        <sz val="12"/>
        <color rgb="FF000000"/>
        <rFont val="Times New Roman"/>
        <family val="1"/>
        <charset val="186"/>
      </rPr>
      <t>euro</t>
    </r>
    <r>
      <rPr>
        <sz val="12"/>
        <color rgb="FF000000"/>
        <rFont val="Times New Roman"/>
        <family val="1"/>
        <charset val="186"/>
      </rPr>
      <t xml:space="preserve"> * 23,59%= 4,12 </t>
    </r>
    <r>
      <rPr>
        <i/>
        <sz val="12"/>
        <color rgb="FF000000"/>
        <rFont val="Times New Roman"/>
        <family val="1"/>
        <charset val="186"/>
      </rPr>
      <t>euro</t>
    </r>
    <r>
      <rPr>
        <sz val="12"/>
        <color rgb="FF000000"/>
        <rFont val="Times New Roman"/>
        <family val="1"/>
        <charset val="186"/>
      </rPr>
      <t xml:space="preserve">. Veselības apdrošināšana 0,21 </t>
    </r>
    <r>
      <rPr>
        <i/>
        <sz val="12"/>
        <color rgb="FF000000"/>
        <rFont val="Times New Roman"/>
        <family val="1"/>
        <charset val="186"/>
      </rPr>
      <t>euro</t>
    </r>
    <r>
      <rPr>
        <sz val="12"/>
        <color rgb="FF000000"/>
        <rFont val="Times New Roman"/>
        <family val="1"/>
        <charset val="186"/>
      </rPr>
      <t xml:space="preserve">. (4,12 + 0,21) *6 vienības = </t>
    </r>
    <r>
      <rPr>
        <b/>
        <sz val="12"/>
        <color rgb="FF000000"/>
        <rFont val="Times New Roman"/>
        <family val="1"/>
        <charset val="186"/>
      </rPr>
      <t xml:space="preserve">25,98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</si>
  <si>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 xml:space="preserve">6 </t>
    </r>
    <r>
      <rPr>
        <sz val="12"/>
        <color rgb="FF000000"/>
        <rFont val="Times New Roman"/>
        <family val="1"/>
        <charset val="186"/>
      </rPr>
      <t xml:space="preserve">vienības = </t>
    </r>
    <r>
      <rPr>
        <b/>
        <sz val="12"/>
        <color rgb="FF000000"/>
        <rFont val="Times New Roman"/>
        <family val="1"/>
        <charset val="186"/>
      </rPr>
      <t xml:space="preserve">7,86 </t>
    </r>
    <r>
      <rPr>
        <b/>
        <i/>
        <sz val="12"/>
        <color rgb="FF000000"/>
        <rFont val="Times New Roman"/>
        <family val="1"/>
        <charset val="186"/>
      </rPr>
      <t>euro</t>
    </r>
    <r>
      <rPr>
        <b/>
        <sz val="12"/>
        <color rgb="FF000000"/>
        <rFont val="Times New Roman"/>
        <family val="1"/>
        <charset val="186"/>
      </rPr>
      <t>.</t>
    </r>
  </si>
  <si>
    <r>
      <t xml:space="preserve">Izdevumi par komunālajiem pakalpojumiem: 0,39 </t>
    </r>
    <r>
      <rPr>
        <i/>
        <sz val="12"/>
        <color rgb="FF000000"/>
        <rFont val="Times New Roman"/>
        <family val="1"/>
        <charset val="186"/>
      </rPr>
      <t>euro</t>
    </r>
    <r>
      <rPr>
        <sz val="12"/>
        <color rgb="FF000000"/>
        <rFont val="Times New Roman"/>
        <family val="1"/>
        <charset val="186"/>
      </rPr>
      <t xml:space="preserve"> * 6 vienības= </t>
    </r>
    <r>
      <rPr>
        <b/>
        <sz val="12"/>
        <color rgb="FF000000"/>
        <rFont val="Times New Roman"/>
        <family val="1"/>
        <charset val="186"/>
      </rPr>
      <t xml:space="preserve">2,34 </t>
    </r>
    <r>
      <rPr>
        <b/>
        <i/>
        <sz val="12"/>
        <color rgb="FF000000"/>
        <rFont val="Times New Roman"/>
        <family val="1"/>
        <charset val="186"/>
      </rPr>
      <t>euro.</t>
    </r>
  </si>
  <si>
    <r>
      <t xml:space="preserve">Iestādes administratīvie izdevumi un ar iestādes darbības nodrošināšanu saistītie izdevumi 0,05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0,30 </t>
    </r>
    <r>
      <rPr>
        <b/>
        <i/>
        <sz val="12"/>
        <color rgb="FF000000"/>
        <rFont val="Times New Roman"/>
        <family val="1"/>
        <charset val="186"/>
      </rPr>
      <t>euro.</t>
    </r>
  </si>
  <si>
    <r>
      <t xml:space="preserve">Nekustamā īpašuma uzturēšana (telpu uzkopšana, apsardze, apsaimniekošana) 0,04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0,24 </t>
    </r>
    <r>
      <rPr>
        <b/>
        <i/>
        <sz val="12"/>
        <color rgb="FF000000"/>
        <rFont val="Times New Roman"/>
        <family val="1"/>
        <charset val="186"/>
      </rPr>
      <t>euro.</t>
    </r>
  </si>
  <si>
    <r>
      <t xml:space="preserve">Ēku, telpu īre un noma 1,53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9,18 </t>
    </r>
    <r>
      <rPr>
        <b/>
        <i/>
        <sz val="12"/>
        <color rgb="FF000000"/>
        <rFont val="Times New Roman"/>
        <family val="1"/>
        <charset val="186"/>
      </rPr>
      <t>euro.</t>
    </r>
  </si>
  <si>
    <r>
      <t xml:space="preserve">Datoru programmatūru uzturēšana, pilnveidošana un papildināšana  0,26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1,56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</si>
  <si>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0,24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1,44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</si>
  <si>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4,5 h patērē atzinuma sagatavošanai. 8,732 * 4,5  h= 39,29 </t>
    </r>
    <r>
      <rPr>
        <i/>
        <sz val="12"/>
        <color rgb="FF000000"/>
        <rFont val="Times New Roman"/>
        <family val="1"/>
        <charset val="186"/>
      </rPr>
      <t xml:space="preserve">euro. </t>
    </r>
    <r>
      <rPr>
        <sz val="12"/>
        <color rgb="FF000000"/>
        <rFont val="Times New Roman"/>
        <family val="1"/>
        <charset val="186"/>
      </rPr>
      <t>39,29</t>
    </r>
    <r>
      <rPr>
        <i/>
        <sz val="12"/>
        <color rgb="FF000000"/>
        <rFont val="Times New Roman"/>
        <family val="1"/>
        <charset val="186"/>
      </rPr>
      <t xml:space="preserve"> euro</t>
    </r>
    <r>
      <rPr>
        <sz val="12"/>
        <color rgb="FF000000"/>
        <rFont val="Times New Roman"/>
        <family val="1"/>
        <charset val="186"/>
      </rPr>
      <t xml:space="preserve">* 1 </t>
    </r>
    <r>
      <rPr>
        <sz val="12"/>
        <rFont val="Times New Roman"/>
        <family val="1"/>
        <charset val="186"/>
      </rPr>
      <t xml:space="preserve">vienība </t>
    </r>
    <r>
      <rPr>
        <sz val="12"/>
        <color rgb="FF000000"/>
        <rFont val="Times New Roman"/>
        <family val="1"/>
        <charset val="186"/>
      </rPr>
      <t xml:space="preserve">= </t>
    </r>
    <r>
      <rPr>
        <b/>
        <sz val="12"/>
        <color rgb="FF000000"/>
        <rFont val="Times New Roman"/>
        <family val="1"/>
        <charset val="186"/>
      </rPr>
      <t>39,29</t>
    </r>
    <r>
      <rPr>
        <sz val="12"/>
        <color rgb="FF000000"/>
        <rFont val="Times New Roman"/>
        <family val="1"/>
        <charset val="186"/>
      </rPr>
      <t xml:space="preserve"> </t>
    </r>
    <r>
      <rPr>
        <b/>
        <i/>
        <sz val="12"/>
        <color rgb="FF000000"/>
        <rFont val="Times New Roman"/>
        <family val="1"/>
        <charset val="186"/>
      </rPr>
      <t>euro.</t>
    </r>
  </si>
  <si>
    <r>
      <t xml:space="preserve">Darba devēja valsts sociālās apdrošināšanas obligātās iemaksas. 39,29 </t>
    </r>
    <r>
      <rPr>
        <i/>
        <sz val="12"/>
        <color rgb="FF000000"/>
        <rFont val="Times New Roman"/>
        <family val="1"/>
        <charset val="186"/>
      </rPr>
      <t>euro</t>
    </r>
    <r>
      <rPr>
        <sz val="12"/>
        <color rgb="FF000000"/>
        <rFont val="Times New Roman"/>
        <family val="1"/>
        <charset val="186"/>
      </rPr>
      <t xml:space="preserve"> * 23,59%= 9,27  </t>
    </r>
    <r>
      <rPr>
        <i/>
        <sz val="12"/>
        <color rgb="FF000000"/>
        <rFont val="Times New Roman"/>
        <family val="1"/>
        <charset val="186"/>
      </rPr>
      <t>euro</t>
    </r>
    <r>
      <rPr>
        <sz val="12"/>
        <color rgb="FF000000"/>
        <rFont val="Times New Roman"/>
        <family val="1"/>
        <charset val="186"/>
      </rPr>
      <t xml:space="preserve">. Veselības apdrošināšana 0,48 </t>
    </r>
    <r>
      <rPr>
        <i/>
        <sz val="12"/>
        <color rgb="FF000000"/>
        <rFont val="Times New Roman"/>
        <family val="1"/>
        <charset val="186"/>
      </rPr>
      <t>euro</t>
    </r>
    <r>
      <rPr>
        <sz val="12"/>
        <color rgb="FF000000"/>
        <rFont val="Times New Roman"/>
        <family val="1"/>
        <charset val="186"/>
      </rPr>
      <t xml:space="preserve">. (9,27 + 0,48) *1 vienība = </t>
    </r>
    <r>
      <rPr>
        <b/>
        <sz val="12"/>
        <color rgb="FF000000"/>
        <rFont val="Times New Roman"/>
        <family val="1"/>
        <charset val="186"/>
      </rPr>
      <t xml:space="preserve">9,75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</si>
  <si>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0,88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0,88 </t>
    </r>
    <r>
      <rPr>
        <b/>
        <i/>
        <sz val="12"/>
        <color rgb="FF000000"/>
        <rFont val="Times New Roman"/>
        <family val="1"/>
        <charset val="186"/>
      </rPr>
      <t>euro.</t>
    </r>
  </si>
  <si>
    <r>
      <t xml:space="preserve">Iestādes administratīvie izdevumi un ar iestādes darbības nodrošināšanu saistītie izdevumi 0,12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0,12 </t>
    </r>
    <r>
      <rPr>
        <b/>
        <i/>
        <sz val="12"/>
        <color rgb="FF000000"/>
        <rFont val="Times New Roman"/>
        <family val="1"/>
        <charset val="186"/>
      </rPr>
      <t>euro.</t>
    </r>
  </si>
  <si>
    <r>
      <t xml:space="preserve">Nekustamā īpašuma uzturēšana (telpu uzkopšana, apsardze, apsaimniekošana) 0,09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0,09 </t>
    </r>
    <r>
      <rPr>
        <b/>
        <i/>
        <sz val="12"/>
        <color rgb="FF000000"/>
        <rFont val="Times New Roman"/>
        <family val="1"/>
        <charset val="186"/>
      </rPr>
      <t>euro.</t>
    </r>
  </si>
  <si>
    <r>
      <t xml:space="preserve">Ēku, telpu īre un noma 3,45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3,45 </t>
    </r>
    <r>
      <rPr>
        <b/>
        <i/>
        <sz val="12"/>
        <color rgb="FF000000"/>
        <rFont val="Times New Roman"/>
        <family val="1"/>
        <charset val="186"/>
      </rPr>
      <t>euro.</t>
    </r>
  </si>
  <si>
    <r>
      <t xml:space="preserve">Datoru programmatūru uzturēšana, pilnveidošana un papildināšana  0,59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0,59 </t>
    </r>
    <r>
      <rPr>
        <b/>
        <i/>
        <sz val="12"/>
        <color rgb="FF000000"/>
        <rFont val="Times New Roman"/>
        <family val="1"/>
        <charset val="186"/>
      </rPr>
      <t>euro.</t>
    </r>
  </si>
  <si>
    <r>
      <t xml:space="preserve">Standartprogrammatūras licenču noma (līdz 1g.) un uzturēšana (QPR programmatūras atbalsts un uzturēšana, antivīrusu licences, u.c.licences) 0,54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0,54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</si>
  <si>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2 h patērē atzinuma sagatavošanai. 8,732 * 2  h= 17,46 </t>
    </r>
    <r>
      <rPr>
        <i/>
        <sz val="12"/>
        <color rgb="FF000000"/>
        <rFont val="Times New Roman"/>
        <family val="1"/>
        <charset val="186"/>
      </rPr>
      <t xml:space="preserve">euro. </t>
    </r>
    <r>
      <rPr>
        <sz val="12"/>
        <color rgb="FF000000"/>
        <rFont val="Times New Roman"/>
        <family val="1"/>
        <charset val="186"/>
      </rPr>
      <t xml:space="preserve">17,46 </t>
    </r>
    <r>
      <rPr>
        <i/>
        <sz val="12"/>
        <color rgb="FF000000"/>
        <rFont val="Times New Roman"/>
        <family val="1"/>
        <charset val="186"/>
      </rPr>
      <t>euro</t>
    </r>
    <r>
      <rPr>
        <sz val="12"/>
        <color rgb="FF000000"/>
        <rFont val="Times New Roman"/>
        <family val="1"/>
        <charset val="186"/>
      </rPr>
      <t xml:space="preserve">* 109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1903,14</t>
    </r>
    <r>
      <rPr>
        <sz val="12"/>
        <color rgb="FF000000"/>
        <rFont val="Times New Roman"/>
        <family val="1"/>
        <charset val="186"/>
      </rPr>
      <t xml:space="preserve"> </t>
    </r>
    <r>
      <rPr>
        <b/>
        <i/>
        <sz val="12"/>
        <color rgb="FF000000"/>
        <rFont val="Times New Roman"/>
        <family val="1"/>
        <charset val="186"/>
      </rPr>
      <t>euro.</t>
    </r>
  </si>
  <si>
    <r>
      <t xml:space="preserve">Darba devēja valsts sociālās apdrošināšanas obligātās iemaksas. 17,46 </t>
    </r>
    <r>
      <rPr>
        <i/>
        <sz val="12"/>
        <color rgb="FF000000"/>
        <rFont val="Times New Roman"/>
        <family val="1"/>
        <charset val="186"/>
      </rPr>
      <t>euro</t>
    </r>
    <r>
      <rPr>
        <sz val="12"/>
        <color rgb="FF000000"/>
        <rFont val="Times New Roman"/>
        <family val="1"/>
        <charset val="186"/>
      </rPr>
      <t xml:space="preserve"> * 23,59%= 4,12  </t>
    </r>
    <r>
      <rPr>
        <i/>
        <sz val="12"/>
        <color rgb="FF000000"/>
        <rFont val="Times New Roman"/>
        <family val="1"/>
        <charset val="186"/>
      </rPr>
      <t>euro</t>
    </r>
    <r>
      <rPr>
        <sz val="12"/>
        <color rgb="FF000000"/>
        <rFont val="Times New Roman"/>
        <family val="1"/>
        <charset val="186"/>
      </rPr>
      <t xml:space="preserve">. Veselības apdrošināšana 0,21 </t>
    </r>
    <r>
      <rPr>
        <i/>
        <sz val="12"/>
        <color rgb="FF000000"/>
        <rFont val="Times New Roman"/>
        <family val="1"/>
        <charset val="186"/>
      </rPr>
      <t>euro</t>
    </r>
    <r>
      <rPr>
        <sz val="12"/>
        <color rgb="FF000000"/>
        <rFont val="Times New Roman"/>
        <family val="1"/>
        <charset val="186"/>
      </rPr>
      <t xml:space="preserve">. (4,12 + 0,21) *109 vienības = </t>
    </r>
    <r>
      <rPr>
        <b/>
        <sz val="12"/>
        <color rgb="FF000000"/>
        <rFont val="Times New Roman"/>
        <family val="1"/>
        <charset val="186"/>
      </rPr>
      <t xml:space="preserve">471,97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</si>
  <si>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109</t>
    </r>
    <r>
      <rPr>
        <sz val="12"/>
        <color rgb="FF000000"/>
        <rFont val="Times New Roman"/>
        <family val="1"/>
        <charset val="186"/>
      </rPr>
      <t xml:space="preserve"> vienības = </t>
    </r>
    <r>
      <rPr>
        <b/>
        <sz val="12"/>
        <color rgb="FF000000"/>
        <rFont val="Times New Roman"/>
        <family val="1"/>
        <charset val="186"/>
      </rPr>
      <t xml:space="preserve">142,79 </t>
    </r>
    <r>
      <rPr>
        <b/>
        <i/>
        <sz val="12"/>
        <color rgb="FF000000"/>
        <rFont val="Times New Roman"/>
        <family val="1"/>
        <charset val="186"/>
      </rPr>
      <t>euro</t>
    </r>
    <r>
      <rPr>
        <b/>
        <sz val="12"/>
        <color rgb="FF000000"/>
        <rFont val="Times New Roman"/>
        <family val="1"/>
        <charset val="186"/>
      </rPr>
      <t>.</t>
    </r>
  </si>
  <si>
    <r>
      <t xml:space="preserve">Izdevumi par komunālajiem pakalpojumiem: 0,39 </t>
    </r>
    <r>
      <rPr>
        <i/>
        <sz val="12"/>
        <color rgb="FF000000"/>
        <rFont val="Times New Roman"/>
        <family val="1"/>
        <charset val="186"/>
      </rPr>
      <t>euro</t>
    </r>
    <r>
      <rPr>
        <sz val="12"/>
        <color rgb="FF000000"/>
        <rFont val="Times New Roman"/>
        <family val="1"/>
        <charset val="186"/>
      </rPr>
      <t xml:space="preserve"> * 109 vienības= </t>
    </r>
    <r>
      <rPr>
        <b/>
        <sz val="12"/>
        <color rgb="FF000000"/>
        <rFont val="Times New Roman"/>
        <family val="1"/>
        <charset val="186"/>
      </rPr>
      <t xml:space="preserve">42,51 </t>
    </r>
    <r>
      <rPr>
        <b/>
        <i/>
        <sz val="12"/>
        <color rgb="FF000000"/>
        <rFont val="Times New Roman"/>
        <family val="1"/>
        <charset val="186"/>
      </rPr>
      <t>euro.</t>
    </r>
  </si>
  <si>
    <r>
      <t>Iestādes administratīvie izdevumi un ar iestādes darbības nodrošināšanu saistītie izdevumi</t>
    </r>
    <r>
      <rPr>
        <b/>
        <sz val="12"/>
        <color rgb="FF000000"/>
        <rFont val="Times New Roman"/>
        <family val="1"/>
        <charset val="186"/>
      </rPr>
      <t xml:space="preserve"> </t>
    </r>
    <r>
      <rPr>
        <sz val="12"/>
        <color rgb="FF000000"/>
        <rFont val="Times New Roman"/>
        <family val="1"/>
        <charset val="186"/>
      </rPr>
      <t xml:space="preserve">0,05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5,45 </t>
    </r>
    <r>
      <rPr>
        <b/>
        <i/>
        <sz val="12"/>
        <color rgb="FF000000"/>
        <rFont val="Times New Roman"/>
        <family val="1"/>
        <charset val="186"/>
      </rPr>
      <t>euro.</t>
    </r>
  </si>
  <si>
    <r>
      <t xml:space="preserve">Nekustamā īpašuma uzturēšana (telpu uzkopšana, apsardze, apsaimniekošana) 0,04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4,36 </t>
    </r>
    <r>
      <rPr>
        <b/>
        <i/>
        <sz val="12"/>
        <color rgb="FF000000"/>
        <rFont val="Times New Roman"/>
        <family val="1"/>
        <charset val="186"/>
      </rPr>
      <t>euro.</t>
    </r>
  </si>
  <si>
    <r>
      <t xml:space="preserve">Ēku, telpu īre un noma 1,53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166,77 </t>
    </r>
    <r>
      <rPr>
        <b/>
        <i/>
        <sz val="12"/>
        <color rgb="FF000000"/>
        <rFont val="Times New Roman"/>
        <family val="1"/>
        <charset val="186"/>
      </rPr>
      <t>euro.</t>
    </r>
  </si>
  <si>
    <r>
      <t xml:space="preserve">Datoru programmatūru uzturēšana, pilnveidošana un papildināšana  0,26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28,34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</si>
  <si>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0,24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26,16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</si>
  <si>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2,5 h patērē atzinuma sagatavošanai. 8,732 * 2,5 h= 21,83 </t>
    </r>
    <r>
      <rPr>
        <i/>
        <sz val="12"/>
        <color rgb="FF000000"/>
        <rFont val="Times New Roman"/>
        <family val="1"/>
        <charset val="186"/>
      </rPr>
      <t xml:space="preserve">euro. </t>
    </r>
    <r>
      <rPr>
        <sz val="12"/>
        <color rgb="FF000000"/>
        <rFont val="Times New Roman"/>
        <family val="1"/>
        <charset val="186"/>
      </rPr>
      <t xml:space="preserve">21,83 </t>
    </r>
    <r>
      <rPr>
        <i/>
        <sz val="12"/>
        <color rgb="FF000000"/>
        <rFont val="Times New Roman"/>
        <family val="1"/>
        <charset val="186"/>
      </rPr>
      <t>euro</t>
    </r>
    <r>
      <rPr>
        <sz val="12"/>
        <color rgb="FF000000"/>
        <rFont val="Times New Roman"/>
        <family val="1"/>
        <charset val="186"/>
      </rPr>
      <t xml:space="preserve">* 250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5457,50 </t>
    </r>
    <r>
      <rPr>
        <b/>
        <i/>
        <sz val="12"/>
        <color rgb="FF000000"/>
        <rFont val="Times New Roman"/>
        <family val="1"/>
        <charset val="186"/>
      </rPr>
      <t>euro.</t>
    </r>
  </si>
  <si>
    <r>
      <t xml:space="preserve">Darba devēja valsts sociālās apdrošināšanas obligātās iemaksas. 21,83 </t>
    </r>
    <r>
      <rPr>
        <i/>
        <sz val="12"/>
        <color rgb="FF000000"/>
        <rFont val="Times New Roman"/>
        <family val="1"/>
        <charset val="186"/>
      </rPr>
      <t>euro</t>
    </r>
    <r>
      <rPr>
        <sz val="12"/>
        <color rgb="FF000000"/>
        <rFont val="Times New Roman"/>
        <family val="1"/>
        <charset val="186"/>
      </rPr>
      <t xml:space="preserve"> * 23,59%= 5,15 </t>
    </r>
    <r>
      <rPr>
        <i/>
        <sz val="12"/>
        <color rgb="FF000000"/>
        <rFont val="Times New Roman"/>
        <family val="1"/>
        <charset val="186"/>
      </rPr>
      <t>euro</t>
    </r>
    <r>
      <rPr>
        <sz val="12"/>
        <color rgb="FF000000"/>
        <rFont val="Times New Roman"/>
        <family val="1"/>
        <charset val="186"/>
      </rPr>
      <t xml:space="preserve">. Veselības apdrošināšana 0,26 </t>
    </r>
    <r>
      <rPr>
        <i/>
        <sz val="12"/>
        <color rgb="FF000000"/>
        <rFont val="Times New Roman"/>
        <family val="1"/>
        <charset val="186"/>
      </rPr>
      <t>euro</t>
    </r>
    <r>
      <rPr>
        <sz val="12"/>
        <color rgb="FF000000"/>
        <rFont val="Times New Roman"/>
        <family val="1"/>
        <charset val="186"/>
      </rPr>
      <t xml:space="preserve">. (5,15 + 0,26) * 250 vienības = </t>
    </r>
    <r>
      <rPr>
        <b/>
        <sz val="12"/>
        <color rgb="FF000000"/>
        <rFont val="Times New Roman"/>
        <family val="1"/>
        <charset val="186"/>
      </rPr>
      <t xml:space="preserve">1352,50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</si>
  <si>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250</t>
    </r>
    <r>
      <rPr>
        <sz val="12"/>
        <color rgb="FF000000"/>
        <rFont val="Times New Roman"/>
        <family val="1"/>
        <charset val="186"/>
      </rPr>
      <t xml:space="preserve"> vienības = </t>
    </r>
    <r>
      <rPr>
        <b/>
        <sz val="12"/>
        <color rgb="FF000000"/>
        <rFont val="Times New Roman"/>
        <family val="1"/>
        <charset val="186"/>
      </rPr>
      <t xml:space="preserve">327,50 </t>
    </r>
    <r>
      <rPr>
        <b/>
        <i/>
        <sz val="12"/>
        <color rgb="FF000000"/>
        <rFont val="Times New Roman"/>
        <family val="1"/>
        <charset val="186"/>
      </rPr>
      <t>euro</t>
    </r>
    <r>
      <rPr>
        <b/>
        <sz val="12"/>
        <color rgb="FF000000"/>
        <rFont val="Times New Roman"/>
        <family val="1"/>
        <charset val="186"/>
      </rPr>
      <t>.</t>
    </r>
  </si>
  <si>
    <r>
      <t xml:space="preserve">Izdevumi par komunālajiem pakalpojumiem: 0,49 </t>
    </r>
    <r>
      <rPr>
        <i/>
        <sz val="12"/>
        <color rgb="FF000000"/>
        <rFont val="Times New Roman"/>
        <family val="1"/>
        <charset val="186"/>
      </rPr>
      <t>euro</t>
    </r>
    <r>
      <rPr>
        <sz val="12"/>
        <color rgb="FF000000"/>
        <rFont val="Times New Roman"/>
        <family val="1"/>
        <charset val="186"/>
      </rPr>
      <t xml:space="preserve"> * 250 vienības= </t>
    </r>
    <r>
      <rPr>
        <b/>
        <sz val="12"/>
        <color rgb="FF000000"/>
        <rFont val="Times New Roman"/>
        <family val="1"/>
        <charset val="186"/>
      </rPr>
      <t xml:space="preserve">122,50 </t>
    </r>
    <r>
      <rPr>
        <b/>
        <i/>
        <sz val="12"/>
        <color rgb="FF000000"/>
        <rFont val="Times New Roman"/>
        <family val="1"/>
        <charset val="186"/>
      </rPr>
      <t>euro.</t>
    </r>
  </si>
  <si>
    <r>
      <t xml:space="preserve">Iestādes administratīvie izdevumi un ar iestādes darbības nodrošināšanu saistītie izdevumi 0,07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17,50 </t>
    </r>
    <r>
      <rPr>
        <b/>
        <i/>
        <sz val="12"/>
        <color rgb="FF000000"/>
        <rFont val="Times New Roman"/>
        <family val="1"/>
        <charset val="186"/>
      </rPr>
      <t>euro.</t>
    </r>
  </si>
  <si>
    <r>
      <t xml:space="preserve">Nekustamā īpašuma uzturēšana (telpu uzkopšana, apsardze, apsaimniekošana) 0,05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12,50 </t>
    </r>
    <r>
      <rPr>
        <b/>
        <i/>
        <sz val="12"/>
        <color rgb="FF000000"/>
        <rFont val="Times New Roman"/>
        <family val="1"/>
        <charset val="186"/>
      </rPr>
      <t>euro.</t>
    </r>
  </si>
  <si>
    <r>
      <t xml:space="preserve">Ēku, telpu īre un noma 1,92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480,00 </t>
    </r>
    <r>
      <rPr>
        <b/>
        <i/>
        <sz val="12"/>
        <color rgb="FF000000"/>
        <rFont val="Times New Roman"/>
        <family val="1"/>
        <charset val="186"/>
      </rPr>
      <t>euro.</t>
    </r>
  </si>
  <si>
    <r>
      <t xml:space="preserve">Datoru programmatūru uzturēšana, pilnveidošana un papildināšana  0,33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82,50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</si>
  <si>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0,30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75,00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</si>
  <si>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3 h patērē atzinuma sagatavošanai. 8,732 * 3 h= 26,20 </t>
    </r>
    <r>
      <rPr>
        <i/>
        <sz val="12"/>
        <color rgb="FF000000"/>
        <rFont val="Times New Roman"/>
        <family val="1"/>
        <charset val="186"/>
      </rPr>
      <t xml:space="preserve">euro. </t>
    </r>
    <r>
      <rPr>
        <sz val="12"/>
        <color rgb="FF000000"/>
        <rFont val="Times New Roman"/>
        <family val="1"/>
        <charset val="186"/>
      </rPr>
      <t xml:space="preserve">26,20 </t>
    </r>
    <r>
      <rPr>
        <i/>
        <sz val="12"/>
        <color rgb="FF000000"/>
        <rFont val="Times New Roman"/>
        <family val="1"/>
        <charset val="186"/>
      </rPr>
      <t>euro</t>
    </r>
    <r>
      <rPr>
        <sz val="12"/>
        <color rgb="FF000000"/>
        <rFont val="Times New Roman"/>
        <family val="1"/>
        <charset val="186"/>
      </rPr>
      <t xml:space="preserve">* 75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1965,00 </t>
    </r>
    <r>
      <rPr>
        <b/>
        <i/>
        <sz val="12"/>
        <color rgb="FF000000"/>
        <rFont val="Times New Roman"/>
        <family val="1"/>
        <charset val="186"/>
      </rPr>
      <t>euro.</t>
    </r>
  </si>
  <si>
    <r>
      <t xml:space="preserve">Darba devēja valsts sociālās apdrošināšanas obligātās iemaksas. 26,20 </t>
    </r>
    <r>
      <rPr>
        <i/>
        <sz val="12"/>
        <color rgb="FF000000"/>
        <rFont val="Times New Roman"/>
        <family val="1"/>
        <charset val="186"/>
      </rPr>
      <t>euro</t>
    </r>
    <r>
      <rPr>
        <sz val="12"/>
        <color rgb="FF000000"/>
        <rFont val="Times New Roman"/>
        <family val="1"/>
        <charset val="186"/>
      </rPr>
      <t xml:space="preserve"> * 23,59%= 6,18 </t>
    </r>
    <r>
      <rPr>
        <i/>
        <sz val="12"/>
        <color rgb="FF000000"/>
        <rFont val="Times New Roman"/>
        <family val="1"/>
        <charset val="186"/>
      </rPr>
      <t>euro</t>
    </r>
    <r>
      <rPr>
        <sz val="12"/>
        <color rgb="FF000000"/>
        <rFont val="Times New Roman"/>
        <family val="1"/>
        <charset val="186"/>
      </rPr>
      <t xml:space="preserve">. Veselības apdrošināšana 0,32 </t>
    </r>
    <r>
      <rPr>
        <i/>
        <sz val="12"/>
        <color rgb="FF000000"/>
        <rFont val="Times New Roman"/>
        <family val="1"/>
        <charset val="186"/>
      </rPr>
      <t>euro</t>
    </r>
    <r>
      <rPr>
        <sz val="12"/>
        <color rgb="FF000000"/>
        <rFont val="Times New Roman"/>
        <family val="1"/>
        <charset val="186"/>
      </rPr>
      <t xml:space="preserve">. (6,18 + 0,32) * 75 vienības = </t>
    </r>
    <r>
      <rPr>
        <b/>
        <sz val="12"/>
        <color rgb="FF000000"/>
        <rFont val="Times New Roman"/>
        <family val="1"/>
        <charset val="186"/>
      </rPr>
      <t xml:space="preserve">487,50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</si>
  <si>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75</t>
    </r>
    <r>
      <rPr>
        <sz val="12"/>
        <color rgb="FF000000"/>
        <rFont val="Times New Roman"/>
        <family val="1"/>
        <charset val="186"/>
      </rPr>
      <t xml:space="preserve"> vienības = </t>
    </r>
    <r>
      <rPr>
        <b/>
        <sz val="12"/>
        <color rgb="FF000000"/>
        <rFont val="Times New Roman"/>
        <family val="1"/>
        <charset val="186"/>
      </rPr>
      <t xml:space="preserve">98,25 </t>
    </r>
    <r>
      <rPr>
        <b/>
        <i/>
        <sz val="12"/>
        <color rgb="FF000000"/>
        <rFont val="Times New Roman"/>
        <family val="1"/>
        <charset val="186"/>
      </rPr>
      <t>euro</t>
    </r>
    <r>
      <rPr>
        <b/>
        <sz val="12"/>
        <color rgb="FF000000"/>
        <rFont val="Times New Roman"/>
        <family val="1"/>
        <charset val="186"/>
      </rPr>
      <t>.</t>
    </r>
  </si>
  <si>
    <r>
      <t xml:space="preserve">Izdevumi par komunālajiem pakalpojumiem: 0,59 </t>
    </r>
    <r>
      <rPr>
        <i/>
        <sz val="12"/>
        <color rgb="FF000000"/>
        <rFont val="Times New Roman"/>
        <family val="1"/>
        <charset val="186"/>
      </rPr>
      <t>euro</t>
    </r>
    <r>
      <rPr>
        <sz val="12"/>
        <color rgb="FF000000"/>
        <rFont val="Times New Roman"/>
        <family val="1"/>
        <charset val="186"/>
      </rPr>
      <t xml:space="preserve"> * 75 vienības= </t>
    </r>
    <r>
      <rPr>
        <b/>
        <sz val="12"/>
        <color rgb="FF000000"/>
        <rFont val="Times New Roman"/>
        <family val="1"/>
        <charset val="186"/>
      </rPr>
      <t xml:space="preserve">44,25 </t>
    </r>
    <r>
      <rPr>
        <b/>
        <i/>
        <sz val="12"/>
        <color rgb="FF000000"/>
        <rFont val="Times New Roman"/>
        <family val="1"/>
        <charset val="186"/>
      </rPr>
      <t>euro.</t>
    </r>
  </si>
  <si>
    <r>
      <t xml:space="preserve">Iestādes administratīvie izdevumi un ar iestādes darbības nodrošināšanu saistītie izdevumi 0,08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6,00 </t>
    </r>
    <r>
      <rPr>
        <b/>
        <i/>
        <sz val="12"/>
        <color rgb="FF000000"/>
        <rFont val="Times New Roman"/>
        <family val="1"/>
        <charset val="186"/>
      </rPr>
      <t>euro.</t>
    </r>
  </si>
  <si>
    <r>
      <t xml:space="preserve">Nekustamā īpašuma uzturēšana (telpu uzkopšana, apsardze, apsaimniekošana) 0,06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4,50 </t>
    </r>
    <r>
      <rPr>
        <b/>
        <i/>
        <sz val="12"/>
        <color rgb="FF000000"/>
        <rFont val="Times New Roman"/>
        <family val="1"/>
        <charset val="186"/>
      </rPr>
      <t>euro.</t>
    </r>
  </si>
  <si>
    <r>
      <t xml:space="preserve">Ēku, telpu īre un noma 2,30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172,50 </t>
    </r>
    <r>
      <rPr>
        <b/>
        <i/>
        <sz val="12"/>
        <color rgb="FF000000"/>
        <rFont val="Times New Roman"/>
        <family val="1"/>
        <charset val="186"/>
      </rPr>
      <t>euro.</t>
    </r>
  </si>
  <si>
    <r>
      <t xml:space="preserve">Datoru programmatūru uzturēšana, pilnveidošana un papildināšana  0,39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29,25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</si>
  <si>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0,36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27,00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</si>
  <si>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3,5 h patērē atzinuma sagatavošanai. 8,732 * 3,5 h= 30,56 </t>
    </r>
    <r>
      <rPr>
        <i/>
        <sz val="12"/>
        <color rgb="FF000000"/>
        <rFont val="Times New Roman"/>
        <family val="1"/>
        <charset val="186"/>
      </rPr>
      <t xml:space="preserve">euro. </t>
    </r>
    <r>
      <rPr>
        <sz val="12"/>
        <color rgb="FF000000"/>
        <rFont val="Times New Roman"/>
        <family val="1"/>
        <charset val="186"/>
      </rPr>
      <t xml:space="preserve">30,56 </t>
    </r>
    <r>
      <rPr>
        <i/>
        <sz val="12"/>
        <color rgb="FF000000"/>
        <rFont val="Times New Roman"/>
        <family val="1"/>
        <charset val="186"/>
      </rPr>
      <t>euro</t>
    </r>
    <r>
      <rPr>
        <sz val="12"/>
        <color rgb="FF000000"/>
        <rFont val="Times New Roman"/>
        <family val="1"/>
        <charset val="186"/>
      </rPr>
      <t xml:space="preserve">* 387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11826,72 </t>
    </r>
    <r>
      <rPr>
        <b/>
        <i/>
        <sz val="12"/>
        <color rgb="FF000000"/>
        <rFont val="Times New Roman"/>
        <family val="1"/>
        <charset val="186"/>
      </rPr>
      <t>euro.</t>
    </r>
  </si>
  <si>
    <r>
      <t xml:space="preserve">Darba devēja valsts sociālās apdrošināšanas obligātās iemaksas. 30,56 </t>
    </r>
    <r>
      <rPr>
        <i/>
        <sz val="12"/>
        <color rgb="FF000000"/>
        <rFont val="Times New Roman"/>
        <family val="1"/>
        <charset val="186"/>
      </rPr>
      <t>euro</t>
    </r>
    <r>
      <rPr>
        <sz val="12"/>
        <color rgb="FF000000"/>
        <rFont val="Times New Roman"/>
        <family val="1"/>
        <charset val="186"/>
      </rPr>
      <t xml:space="preserve"> * 23,59%= 7,21 </t>
    </r>
    <r>
      <rPr>
        <i/>
        <sz val="12"/>
        <color rgb="FF000000"/>
        <rFont val="Times New Roman"/>
        <family val="1"/>
        <charset val="186"/>
      </rPr>
      <t>euro</t>
    </r>
    <r>
      <rPr>
        <sz val="12"/>
        <color rgb="FF000000"/>
        <rFont val="Times New Roman"/>
        <family val="1"/>
        <charset val="186"/>
      </rPr>
      <t xml:space="preserve">. Veselības apdrošināšana 0,37 </t>
    </r>
    <r>
      <rPr>
        <i/>
        <sz val="12"/>
        <color rgb="FF000000"/>
        <rFont val="Times New Roman"/>
        <family val="1"/>
        <charset val="186"/>
      </rPr>
      <t>euro</t>
    </r>
    <r>
      <rPr>
        <sz val="12"/>
        <color rgb="FF000000"/>
        <rFont val="Times New Roman"/>
        <family val="1"/>
        <charset val="186"/>
      </rPr>
      <t xml:space="preserve">. (7,21 + 0,37) * 387 vienības = </t>
    </r>
    <r>
      <rPr>
        <b/>
        <sz val="12"/>
        <color rgb="FF000000"/>
        <rFont val="Times New Roman"/>
        <family val="1"/>
        <charset val="186"/>
      </rPr>
      <t xml:space="preserve">2933,46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</si>
  <si>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387</t>
    </r>
    <r>
      <rPr>
        <sz val="12"/>
        <color rgb="FF000000"/>
        <rFont val="Times New Roman"/>
        <family val="1"/>
        <charset val="186"/>
      </rPr>
      <t xml:space="preserve"> vienības = </t>
    </r>
    <r>
      <rPr>
        <b/>
        <sz val="12"/>
        <color rgb="FF000000"/>
        <rFont val="Times New Roman"/>
        <family val="1"/>
        <charset val="186"/>
      </rPr>
      <t xml:space="preserve">506,97 </t>
    </r>
    <r>
      <rPr>
        <b/>
        <i/>
        <sz val="12"/>
        <color rgb="FF000000"/>
        <rFont val="Times New Roman"/>
        <family val="1"/>
        <charset val="186"/>
      </rPr>
      <t>euro</t>
    </r>
    <r>
      <rPr>
        <b/>
        <sz val="12"/>
        <color rgb="FF000000"/>
        <rFont val="Times New Roman"/>
        <family val="1"/>
        <charset val="186"/>
      </rPr>
      <t>.</t>
    </r>
  </si>
  <si>
    <r>
      <t xml:space="preserve">Izdevumi par komunālajiem pakalpojumiem: 0,68 </t>
    </r>
    <r>
      <rPr>
        <i/>
        <sz val="12"/>
        <color rgb="FF000000"/>
        <rFont val="Times New Roman"/>
        <family val="1"/>
        <charset val="186"/>
      </rPr>
      <t>euro</t>
    </r>
    <r>
      <rPr>
        <sz val="12"/>
        <color rgb="FF000000"/>
        <rFont val="Times New Roman"/>
        <family val="1"/>
        <charset val="186"/>
      </rPr>
      <t xml:space="preserve"> * 387 vienības= </t>
    </r>
    <r>
      <rPr>
        <b/>
        <sz val="12"/>
        <color rgb="FF000000"/>
        <rFont val="Times New Roman"/>
        <family val="1"/>
        <charset val="186"/>
      </rPr>
      <t xml:space="preserve">263,16 </t>
    </r>
    <r>
      <rPr>
        <b/>
        <i/>
        <sz val="12"/>
        <color rgb="FF000000"/>
        <rFont val="Times New Roman"/>
        <family val="1"/>
        <charset val="186"/>
      </rPr>
      <t>euro.</t>
    </r>
  </si>
  <si>
    <r>
      <t xml:space="preserve">Iestādes administratīvie izdevumi un ar iestādes darbības nodrošināšanu saistītie izdevumi 0,09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34,83 </t>
    </r>
    <r>
      <rPr>
        <b/>
        <i/>
        <sz val="12"/>
        <color rgb="FF000000"/>
        <rFont val="Times New Roman"/>
        <family val="1"/>
        <charset val="186"/>
      </rPr>
      <t>euro.</t>
    </r>
  </si>
  <si>
    <r>
      <t xml:space="preserve">Nekustamā īpašuma uzturēšana (telpu uzkopšana, apsardze, apsaimniekošana) 0,07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27,09 </t>
    </r>
    <r>
      <rPr>
        <b/>
        <i/>
        <sz val="12"/>
        <color rgb="FF000000"/>
        <rFont val="Times New Roman"/>
        <family val="1"/>
        <charset val="186"/>
      </rPr>
      <t>euro.</t>
    </r>
  </si>
  <si>
    <r>
      <t xml:space="preserve">Ēku, telpu īre un noma 2,68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1037,16 </t>
    </r>
    <r>
      <rPr>
        <b/>
        <i/>
        <sz val="12"/>
        <color rgb="FF000000"/>
        <rFont val="Times New Roman"/>
        <family val="1"/>
        <charset val="186"/>
      </rPr>
      <t>euro.</t>
    </r>
  </si>
  <si>
    <r>
      <t xml:space="preserve">Datoru programmatūru uzturēšana, pilnveidošana un papildināšana  0,46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178,02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</si>
  <si>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0,42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162,54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</si>
  <si>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3 h patērē atzinuma sagatavošanai. 8,732 * 3 h= 26,20 </t>
    </r>
    <r>
      <rPr>
        <i/>
        <sz val="12"/>
        <color rgb="FF000000"/>
        <rFont val="Times New Roman"/>
        <family val="1"/>
        <charset val="186"/>
      </rPr>
      <t xml:space="preserve">euro. </t>
    </r>
    <r>
      <rPr>
        <sz val="12"/>
        <color rgb="FF000000"/>
        <rFont val="Times New Roman"/>
        <family val="1"/>
        <charset val="186"/>
      </rPr>
      <t xml:space="preserve">26,20 </t>
    </r>
    <r>
      <rPr>
        <i/>
        <sz val="12"/>
        <color rgb="FF000000"/>
        <rFont val="Times New Roman"/>
        <family val="1"/>
        <charset val="186"/>
      </rPr>
      <t>euro</t>
    </r>
    <r>
      <rPr>
        <sz val="12"/>
        <color rgb="FF000000"/>
        <rFont val="Times New Roman"/>
        <family val="1"/>
        <charset val="186"/>
      </rPr>
      <t xml:space="preserve">* 37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969,40 </t>
    </r>
    <r>
      <rPr>
        <b/>
        <i/>
        <sz val="12"/>
        <color rgb="FF000000"/>
        <rFont val="Times New Roman"/>
        <family val="1"/>
        <charset val="186"/>
      </rPr>
      <t>euro.</t>
    </r>
  </si>
  <si>
    <r>
      <t xml:space="preserve">Darba devēja valsts sociālās apdrošināšanas obligātās iemaksas. 26,20 </t>
    </r>
    <r>
      <rPr>
        <i/>
        <sz val="12"/>
        <color rgb="FF000000"/>
        <rFont val="Times New Roman"/>
        <family val="1"/>
        <charset val="186"/>
      </rPr>
      <t>euro</t>
    </r>
    <r>
      <rPr>
        <sz val="12"/>
        <color rgb="FF000000"/>
        <rFont val="Times New Roman"/>
        <family val="1"/>
        <charset val="186"/>
      </rPr>
      <t xml:space="preserve"> * 23,59%= 6,18 </t>
    </r>
    <r>
      <rPr>
        <i/>
        <sz val="12"/>
        <color rgb="FF000000"/>
        <rFont val="Times New Roman"/>
        <family val="1"/>
        <charset val="186"/>
      </rPr>
      <t>euro</t>
    </r>
    <r>
      <rPr>
        <sz val="12"/>
        <color rgb="FF000000"/>
        <rFont val="Times New Roman"/>
        <family val="1"/>
        <charset val="186"/>
      </rPr>
      <t xml:space="preserve">. Veselības apdrošināšana 0,32 </t>
    </r>
    <r>
      <rPr>
        <i/>
        <sz val="12"/>
        <color rgb="FF000000"/>
        <rFont val="Times New Roman"/>
        <family val="1"/>
        <charset val="186"/>
      </rPr>
      <t>euro</t>
    </r>
    <r>
      <rPr>
        <sz val="12"/>
        <color rgb="FF000000"/>
        <rFont val="Times New Roman"/>
        <family val="1"/>
        <charset val="186"/>
      </rPr>
      <t xml:space="preserve">. (6,18 + 0,32) * 37 vienības = </t>
    </r>
    <r>
      <rPr>
        <b/>
        <sz val="12"/>
        <color rgb="FF000000"/>
        <rFont val="Times New Roman"/>
        <family val="1"/>
        <charset val="186"/>
      </rPr>
      <t xml:space="preserve">240,50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</si>
  <si>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37</t>
    </r>
    <r>
      <rPr>
        <sz val="12"/>
        <color rgb="FF000000"/>
        <rFont val="Times New Roman"/>
        <family val="1"/>
        <charset val="186"/>
      </rPr>
      <t xml:space="preserve"> vienības = </t>
    </r>
    <r>
      <rPr>
        <b/>
        <sz val="12"/>
        <color rgb="FF000000"/>
        <rFont val="Times New Roman"/>
        <family val="1"/>
        <charset val="186"/>
      </rPr>
      <t xml:space="preserve">48,47 </t>
    </r>
    <r>
      <rPr>
        <b/>
        <i/>
        <sz val="12"/>
        <color rgb="FF000000"/>
        <rFont val="Times New Roman"/>
        <family val="1"/>
        <charset val="186"/>
      </rPr>
      <t>euro</t>
    </r>
    <r>
      <rPr>
        <b/>
        <sz val="12"/>
        <color rgb="FF000000"/>
        <rFont val="Times New Roman"/>
        <family val="1"/>
        <charset val="186"/>
      </rPr>
      <t>.</t>
    </r>
  </si>
  <si>
    <r>
      <t xml:space="preserve">Izdevumi par komunālajiem pakalpojumiem: 0,59 </t>
    </r>
    <r>
      <rPr>
        <i/>
        <sz val="12"/>
        <color rgb="FF000000"/>
        <rFont val="Times New Roman"/>
        <family val="1"/>
        <charset val="186"/>
      </rPr>
      <t>euro</t>
    </r>
    <r>
      <rPr>
        <sz val="12"/>
        <color rgb="FF000000"/>
        <rFont val="Times New Roman"/>
        <family val="1"/>
        <charset val="186"/>
      </rPr>
      <t xml:space="preserve"> * 37 vienības= </t>
    </r>
    <r>
      <rPr>
        <b/>
        <sz val="12"/>
        <color rgb="FF000000"/>
        <rFont val="Times New Roman"/>
        <family val="1"/>
        <charset val="186"/>
      </rPr>
      <t xml:space="preserve">21,83 </t>
    </r>
    <r>
      <rPr>
        <b/>
        <i/>
        <sz val="12"/>
        <color rgb="FF000000"/>
        <rFont val="Times New Roman"/>
        <family val="1"/>
        <charset val="186"/>
      </rPr>
      <t>euro.</t>
    </r>
  </si>
  <si>
    <r>
      <t xml:space="preserve">Iestādes administratīvie izdevumi un ar iestādes darbības nodrošināšanu saistītie izdevumi 0,08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2,96 </t>
    </r>
    <r>
      <rPr>
        <b/>
        <i/>
        <sz val="12"/>
        <color rgb="FF000000"/>
        <rFont val="Times New Roman"/>
        <family val="1"/>
        <charset val="186"/>
      </rPr>
      <t>euro.</t>
    </r>
  </si>
  <si>
    <r>
      <t xml:space="preserve">Nekustamā īpašuma uzturēšana (telpu uzkopšana, apsardze, apsaimniekošana) 0,06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2,22 </t>
    </r>
    <r>
      <rPr>
        <b/>
        <i/>
        <sz val="12"/>
        <color rgb="FF000000"/>
        <rFont val="Times New Roman"/>
        <family val="1"/>
        <charset val="186"/>
      </rPr>
      <t>euro.</t>
    </r>
  </si>
  <si>
    <r>
      <t xml:space="preserve">Ēku, telpu īre un noma 2,30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85,10 </t>
    </r>
    <r>
      <rPr>
        <b/>
        <i/>
        <sz val="12"/>
        <color rgb="FF000000"/>
        <rFont val="Times New Roman"/>
        <family val="1"/>
        <charset val="186"/>
      </rPr>
      <t>euro.</t>
    </r>
  </si>
  <si>
    <r>
      <t xml:space="preserve">Datoru programmatūru uzturēšana, pilnveidošana un papildināšana  0,39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14,43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</si>
  <si>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0,36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13,32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</si>
  <si>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9,5 h patērē apliecības sagatavošanai. 8,732 * 9,5 h= 82,95 </t>
    </r>
    <r>
      <rPr>
        <i/>
        <sz val="12"/>
        <color rgb="FF000000"/>
        <rFont val="Times New Roman"/>
        <family val="1"/>
        <charset val="186"/>
      </rPr>
      <t xml:space="preserve">euro. </t>
    </r>
    <r>
      <rPr>
        <sz val="12"/>
        <color rgb="FF000000"/>
        <rFont val="Times New Roman"/>
        <family val="1"/>
        <charset val="186"/>
      </rPr>
      <t xml:space="preserve">82,95 </t>
    </r>
    <r>
      <rPr>
        <i/>
        <sz val="12"/>
        <color rgb="FF000000"/>
        <rFont val="Times New Roman"/>
        <family val="1"/>
        <charset val="186"/>
      </rPr>
      <t>euro</t>
    </r>
    <r>
      <rPr>
        <sz val="12"/>
        <color rgb="FF000000"/>
        <rFont val="Times New Roman"/>
        <family val="1"/>
        <charset val="186"/>
      </rPr>
      <t xml:space="preserve">* 15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1244,25 </t>
    </r>
    <r>
      <rPr>
        <b/>
        <i/>
        <sz val="12"/>
        <color rgb="FF000000"/>
        <rFont val="Times New Roman"/>
        <family val="1"/>
        <charset val="186"/>
      </rPr>
      <t>euro.</t>
    </r>
  </si>
  <si>
    <r>
      <t xml:space="preserve">Darba devēja valsts sociālās apdrošināšanas obligātās iemaksas. 82,95 </t>
    </r>
    <r>
      <rPr>
        <i/>
        <sz val="12"/>
        <color rgb="FF000000"/>
        <rFont val="Times New Roman"/>
        <family val="1"/>
        <charset val="186"/>
      </rPr>
      <t>euro</t>
    </r>
    <r>
      <rPr>
        <sz val="12"/>
        <color rgb="FF000000"/>
        <rFont val="Times New Roman"/>
        <family val="1"/>
        <charset val="186"/>
      </rPr>
      <t xml:space="preserve"> * 23,59%= 19,57 </t>
    </r>
    <r>
      <rPr>
        <i/>
        <sz val="12"/>
        <color rgb="FF000000"/>
        <rFont val="Times New Roman"/>
        <family val="1"/>
        <charset val="186"/>
      </rPr>
      <t>euro</t>
    </r>
    <r>
      <rPr>
        <sz val="12"/>
        <color rgb="FF000000"/>
        <rFont val="Times New Roman"/>
        <family val="1"/>
        <charset val="186"/>
      </rPr>
      <t xml:space="preserve">. Veselības apdrošināšana 1,01 </t>
    </r>
    <r>
      <rPr>
        <i/>
        <sz val="12"/>
        <color rgb="FF000000"/>
        <rFont val="Times New Roman"/>
        <family val="1"/>
        <charset val="186"/>
      </rPr>
      <t>euro</t>
    </r>
    <r>
      <rPr>
        <sz val="12"/>
        <color rgb="FF000000"/>
        <rFont val="Times New Roman"/>
        <family val="1"/>
        <charset val="186"/>
      </rPr>
      <t xml:space="preserve">. (19,57 + 1,01) *15 vienības = </t>
    </r>
    <r>
      <rPr>
        <b/>
        <sz val="12"/>
        <color rgb="FF000000"/>
        <rFont val="Times New Roman"/>
        <family val="1"/>
        <charset val="186"/>
      </rPr>
      <t xml:space="preserve">308,70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</si>
  <si>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1,86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27,90 </t>
    </r>
    <r>
      <rPr>
        <b/>
        <i/>
        <sz val="12"/>
        <color rgb="FF000000"/>
        <rFont val="Times New Roman"/>
        <family val="1"/>
        <charset val="186"/>
      </rPr>
      <t>euro</t>
    </r>
    <r>
      <rPr>
        <i/>
        <sz val="12"/>
        <color rgb="FF000000"/>
        <rFont val="Times New Roman"/>
        <family val="1"/>
        <charset val="186"/>
      </rPr>
      <t>.</t>
    </r>
  </si>
  <si>
    <r>
      <t xml:space="preserve">Iestādes administratīvie izdevumi un ar iestādes darbības nodrošināšanu saistītie izdevumi 0,25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3,75 euro</t>
    </r>
    <r>
      <rPr>
        <sz val="12"/>
        <color rgb="FF000000"/>
        <rFont val="Times New Roman"/>
        <family val="1"/>
        <charset val="186"/>
      </rPr>
      <t>.</t>
    </r>
  </si>
  <si>
    <r>
      <t xml:space="preserve">Nekustamā īpašuma uzturēšana (telpu uzkopšana, apsardze, apsaimniekošana) 0,20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3,00 </t>
    </r>
    <r>
      <rPr>
        <b/>
        <i/>
        <sz val="12"/>
        <color rgb="FF000000"/>
        <rFont val="Times New Roman"/>
        <family val="1"/>
        <charset val="186"/>
      </rPr>
      <t>euro</t>
    </r>
    <r>
      <rPr>
        <i/>
        <sz val="12"/>
        <color rgb="FF000000"/>
        <rFont val="Times New Roman"/>
        <family val="1"/>
        <charset val="186"/>
      </rPr>
      <t>.</t>
    </r>
  </si>
  <si>
    <r>
      <t xml:space="preserve">Ēku, telpu īre un noma 7,28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109,20 </t>
    </r>
    <r>
      <rPr>
        <b/>
        <i/>
        <sz val="12"/>
        <color rgb="FF000000"/>
        <rFont val="Times New Roman"/>
        <family val="1"/>
        <charset val="186"/>
      </rPr>
      <t>euro</t>
    </r>
    <r>
      <rPr>
        <i/>
        <sz val="12"/>
        <color rgb="FF000000"/>
        <rFont val="Times New Roman"/>
        <family val="1"/>
        <charset val="186"/>
      </rPr>
      <t>.</t>
    </r>
  </si>
  <si>
    <r>
      <t xml:space="preserve">Datoru programmatūru uzturēšana, pilnveidošana un papildināšana (Grāmatvedības programmas Horizon uzturēšana, jauninājumi 1,24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18,60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</si>
  <si>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1,13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16,95 </t>
    </r>
    <r>
      <rPr>
        <b/>
        <i/>
        <sz val="12"/>
        <color rgb="FF000000"/>
        <rFont val="Times New Roman"/>
        <family val="1"/>
        <charset val="186"/>
      </rPr>
      <t>euro</t>
    </r>
    <r>
      <rPr>
        <i/>
        <sz val="12"/>
        <color rgb="FF000000"/>
        <rFont val="Times New Roman"/>
        <family val="1"/>
        <charset val="186"/>
      </rPr>
      <t>.</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</si>
  <si>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6,5 h patērē apliecības sagatavošanai. 17,464 * 6,5 h= 113,52 </t>
    </r>
    <r>
      <rPr>
        <i/>
        <sz val="12"/>
        <color rgb="FF000000"/>
        <rFont val="Times New Roman"/>
        <family val="1"/>
        <charset val="186"/>
      </rPr>
      <t xml:space="preserve">euro. </t>
    </r>
    <r>
      <rPr>
        <sz val="12"/>
        <color rgb="FF000000"/>
        <rFont val="Times New Roman"/>
        <family val="1"/>
        <charset val="186"/>
      </rPr>
      <t>113,52</t>
    </r>
    <r>
      <rPr>
        <i/>
        <sz val="12"/>
        <color rgb="FF000000"/>
        <rFont val="Times New Roman"/>
        <family val="1"/>
        <charset val="186"/>
      </rPr>
      <t xml:space="preserve"> euro</t>
    </r>
    <r>
      <rPr>
        <sz val="12"/>
        <color rgb="FF000000"/>
        <rFont val="Times New Roman"/>
        <family val="1"/>
        <charset val="186"/>
      </rPr>
      <t xml:space="preserve">* 109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12373,68 </t>
    </r>
    <r>
      <rPr>
        <b/>
        <i/>
        <sz val="12"/>
        <color rgb="FF000000"/>
        <rFont val="Times New Roman"/>
        <family val="1"/>
        <charset val="186"/>
      </rPr>
      <t>euro.</t>
    </r>
  </si>
  <si>
    <r>
      <t xml:space="preserve">Darba devēja valsts sociālās apdrošināšanas obligātās iemaksas. 113,52 </t>
    </r>
    <r>
      <rPr>
        <i/>
        <sz val="12"/>
        <color rgb="FF000000"/>
        <rFont val="Times New Roman"/>
        <family val="1"/>
        <charset val="186"/>
      </rPr>
      <t>euro</t>
    </r>
    <r>
      <rPr>
        <sz val="12"/>
        <color rgb="FF000000"/>
        <rFont val="Times New Roman"/>
        <family val="1"/>
        <charset val="186"/>
      </rPr>
      <t xml:space="preserve"> * 23,59%= 26,78 </t>
    </r>
    <r>
      <rPr>
        <i/>
        <sz val="12"/>
        <color rgb="FF000000"/>
        <rFont val="Times New Roman"/>
        <family val="1"/>
        <charset val="186"/>
      </rPr>
      <t>euro</t>
    </r>
    <r>
      <rPr>
        <sz val="12"/>
        <color rgb="FF000000"/>
        <rFont val="Times New Roman"/>
        <family val="1"/>
        <charset val="186"/>
      </rPr>
      <t xml:space="preserve">. Veselības apdrošināšana 1,38 </t>
    </r>
    <r>
      <rPr>
        <i/>
        <sz val="12"/>
        <color rgb="FF000000"/>
        <rFont val="Times New Roman"/>
        <family val="1"/>
        <charset val="186"/>
      </rPr>
      <t>euro</t>
    </r>
    <r>
      <rPr>
        <sz val="12"/>
        <color rgb="FF000000"/>
        <rFont val="Times New Roman"/>
        <family val="1"/>
        <charset val="186"/>
      </rPr>
      <t xml:space="preserve">. (26,78 + 1,38) *109 vienības = </t>
    </r>
    <r>
      <rPr>
        <b/>
        <sz val="12"/>
        <color rgb="FF000000"/>
        <rFont val="Times New Roman"/>
        <family val="1"/>
        <charset val="186"/>
      </rPr>
      <t xml:space="preserve">3069,44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</si>
  <si>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2,54 </t>
    </r>
    <r>
      <rPr>
        <i/>
        <sz val="12"/>
        <color rgb="FF000000"/>
        <rFont val="Times New Roman"/>
        <family val="1"/>
        <charset val="186"/>
      </rPr>
      <t>euro</t>
    </r>
    <r>
      <rPr>
        <sz val="12"/>
        <color rgb="FF000000"/>
        <rFont val="Times New Roman"/>
        <family val="1"/>
        <charset val="186"/>
      </rPr>
      <t xml:space="preserve"> * 109 vienības= </t>
    </r>
    <r>
      <rPr>
        <b/>
        <sz val="12"/>
        <color rgb="FF000000"/>
        <rFont val="Times New Roman"/>
        <family val="1"/>
        <charset val="186"/>
      </rPr>
      <t xml:space="preserve">276,86 </t>
    </r>
    <r>
      <rPr>
        <b/>
        <i/>
        <sz val="12"/>
        <color rgb="FF000000"/>
        <rFont val="Times New Roman"/>
        <family val="1"/>
        <charset val="186"/>
      </rPr>
      <t>euro.</t>
    </r>
  </si>
  <si>
    <r>
      <t xml:space="preserve">Iestādes administratīvie izdevumi un ar iestādes darbības nodrošināšanu saistītie izdevumi 0,34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37,06 </t>
    </r>
    <r>
      <rPr>
        <b/>
        <i/>
        <sz val="12"/>
        <color rgb="FF000000"/>
        <rFont val="Times New Roman"/>
        <family val="1"/>
        <charset val="186"/>
      </rPr>
      <t>euro.</t>
    </r>
  </si>
  <si>
    <r>
      <t xml:space="preserve">Nekustamā īpašuma uzturēšana (telpu uzkopšana, apsardze, apsaimniekošana) 0,27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29,43 </t>
    </r>
    <r>
      <rPr>
        <b/>
        <i/>
        <sz val="12"/>
        <color rgb="FF000000"/>
        <rFont val="Times New Roman"/>
        <family val="1"/>
        <charset val="186"/>
      </rPr>
      <t>euro.</t>
    </r>
  </si>
  <si>
    <r>
      <t xml:space="preserve">Ēku, telpu īre un noma 9,96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1085,64 </t>
    </r>
    <r>
      <rPr>
        <b/>
        <i/>
        <sz val="12"/>
        <color rgb="FF000000"/>
        <rFont val="Times New Roman"/>
        <family val="1"/>
        <charset val="186"/>
      </rPr>
      <t>euro.</t>
    </r>
  </si>
  <si>
    <r>
      <t xml:space="preserve">Datoru programmatūru uzturēšana, pilnveidošana un papildināšana  1,70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185,30 </t>
    </r>
    <r>
      <rPr>
        <b/>
        <i/>
        <sz val="12"/>
        <color rgb="FF000000"/>
        <rFont val="Times New Roman"/>
        <family val="1"/>
        <charset val="186"/>
      </rPr>
      <t>euro.</t>
    </r>
  </si>
  <si>
    <r>
      <t xml:space="preserve">Standartprogrammatūras licenču noma (līdz 1g.) un uzturēšana (QPR programmatūras atbalsts un uzturēšana, antivīrusu licences, u.c.licences) 1,55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168,95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</si>
  <si>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8 h patērē aapliecības sagatavošanai. 17,464 * 8 h= 139,71 </t>
    </r>
    <r>
      <rPr>
        <i/>
        <sz val="12"/>
        <color rgb="FF000000"/>
        <rFont val="Times New Roman"/>
        <family val="1"/>
        <charset val="186"/>
      </rPr>
      <t xml:space="preserve">euro. </t>
    </r>
    <r>
      <rPr>
        <sz val="12"/>
        <color rgb="FF000000"/>
        <rFont val="Times New Roman"/>
        <family val="1"/>
        <charset val="186"/>
      </rPr>
      <t>139,71</t>
    </r>
    <r>
      <rPr>
        <i/>
        <sz val="12"/>
        <color rgb="FF000000"/>
        <rFont val="Times New Roman"/>
        <family val="1"/>
        <charset val="186"/>
      </rPr>
      <t xml:space="preserve"> euro</t>
    </r>
    <r>
      <rPr>
        <sz val="12"/>
        <color rgb="FF000000"/>
        <rFont val="Times New Roman"/>
        <family val="1"/>
        <charset val="186"/>
      </rPr>
      <t xml:space="preserve">* 114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15926,94 </t>
    </r>
    <r>
      <rPr>
        <b/>
        <i/>
        <sz val="12"/>
        <color rgb="FF000000"/>
        <rFont val="Times New Roman"/>
        <family val="1"/>
        <charset val="186"/>
      </rPr>
      <t>euro.</t>
    </r>
  </si>
  <si>
    <r>
      <t xml:space="preserve">Darba devēja valsts sociālās apdrošināšanas obligātās iemaksas. 139,71 </t>
    </r>
    <r>
      <rPr>
        <i/>
        <sz val="12"/>
        <color rgb="FF000000"/>
        <rFont val="Times New Roman"/>
        <family val="1"/>
        <charset val="186"/>
      </rPr>
      <t>euro</t>
    </r>
    <r>
      <rPr>
        <sz val="12"/>
        <color rgb="FF000000"/>
        <rFont val="Times New Roman"/>
        <family val="1"/>
        <charset val="186"/>
      </rPr>
      <t xml:space="preserve"> * 23,59%= 32,96 </t>
    </r>
    <r>
      <rPr>
        <i/>
        <sz val="12"/>
        <color rgb="FF000000"/>
        <rFont val="Times New Roman"/>
        <family val="1"/>
        <charset val="186"/>
      </rPr>
      <t>euro</t>
    </r>
    <r>
      <rPr>
        <sz val="12"/>
        <color rgb="FF000000"/>
        <rFont val="Times New Roman"/>
        <family val="1"/>
        <charset val="186"/>
      </rPr>
      <t xml:space="preserve">. Veselības apdrošināšana 1,69 </t>
    </r>
    <r>
      <rPr>
        <i/>
        <sz val="12"/>
        <color rgb="FF000000"/>
        <rFont val="Times New Roman"/>
        <family val="1"/>
        <charset val="186"/>
      </rPr>
      <t>euro</t>
    </r>
    <r>
      <rPr>
        <sz val="12"/>
        <color rgb="FF000000"/>
        <rFont val="Times New Roman"/>
        <family val="1"/>
        <charset val="186"/>
      </rPr>
      <t xml:space="preserve">. (32,96 + 1,69) * 114 vienības = </t>
    </r>
    <r>
      <rPr>
        <b/>
        <sz val="12"/>
        <color rgb="FF000000"/>
        <rFont val="Times New Roman"/>
        <family val="1"/>
        <charset val="186"/>
      </rPr>
      <t xml:space="preserve">3950,10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</si>
  <si>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 xml:space="preserve">114 </t>
    </r>
    <r>
      <rPr>
        <sz val="12"/>
        <color rgb="FF000000"/>
        <rFont val="Times New Roman"/>
        <family val="1"/>
        <charset val="186"/>
      </rPr>
      <t xml:space="preserve">vienības = </t>
    </r>
    <r>
      <rPr>
        <b/>
        <sz val="12"/>
        <color rgb="FF000000"/>
        <rFont val="Times New Roman"/>
        <family val="1"/>
        <charset val="186"/>
      </rPr>
      <t xml:space="preserve">149,34 </t>
    </r>
    <r>
      <rPr>
        <b/>
        <i/>
        <sz val="12"/>
        <color rgb="FF000000"/>
        <rFont val="Times New Roman"/>
        <family val="1"/>
        <charset val="186"/>
      </rPr>
      <t>euro</t>
    </r>
    <r>
      <rPr>
        <b/>
        <sz val="12"/>
        <color rgb="FF000000"/>
        <rFont val="Times New Roman"/>
        <family val="1"/>
        <charset val="186"/>
      </rPr>
      <t>.</t>
    </r>
  </si>
  <si>
    <r>
      <t xml:space="preserve">Izdevumi par komunālajiem pakalpojumiem: 3,12 </t>
    </r>
    <r>
      <rPr>
        <i/>
        <sz val="12"/>
        <color rgb="FF000000"/>
        <rFont val="Times New Roman"/>
        <family val="1"/>
        <charset val="186"/>
      </rPr>
      <t>euro</t>
    </r>
    <r>
      <rPr>
        <sz val="12"/>
        <color rgb="FF000000"/>
        <rFont val="Times New Roman"/>
        <family val="1"/>
        <charset val="186"/>
      </rPr>
      <t xml:space="preserve"> * 114 vienības= </t>
    </r>
    <r>
      <rPr>
        <b/>
        <sz val="12"/>
        <color rgb="FF000000"/>
        <rFont val="Times New Roman"/>
        <family val="1"/>
        <charset val="186"/>
      </rPr>
      <t xml:space="preserve">355,68 </t>
    </r>
    <r>
      <rPr>
        <b/>
        <i/>
        <sz val="12"/>
        <color rgb="FF000000"/>
        <rFont val="Times New Roman"/>
        <family val="1"/>
        <charset val="186"/>
      </rPr>
      <t>euro.</t>
    </r>
  </si>
  <si>
    <r>
      <t xml:space="preserve">Iestādes administratīvie izdevumi un ar iestādes darbības nodrošināšanu saistītie izdevumi 0,42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47,88 </t>
    </r>
    <r>
      <rPr>
        <b/>
        <i/>
        <sz val="12"/>
        <color rgb="FF000000"/>
        <rFont val="Times New Roman"/>
        <family val="1"/>
        <charset val="186"/>
      </rPr>
      <t>euro.</t>
    </r>
  </si>
  <si>
    <r>
      <t xml:space="preserve">Nekustamā īpašuma uzturēšana (telpu uzkopšana, apsardze, apsaimniekošana) 0,33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37,62 </t>
    </r>
    <r>
      <rPr>
        <b/>
        <i/>
        <sz val="12"/>
        <color rgb="FF000000"/>
        <rFont val="Times New Roman"/>
        <family val="1"/>
        <charset val="186"/>
      </rPr>
      <t>euro.</t>
    </r>
  </si>
  <si>
    <r>
      <t xml:space="preserve">Ēku, telpu īre un noma 12,26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1397,64 </t>
    </r>
    <r>
      <rPr>
        <b/>
        <i/>
        <sz val="12"/>
        <color rgb="FF000000"/>
        <rFont val="Times New Roman"/>
        <family val="1"/>
        <charset val="186"/>
      </rPr>
      <t>euro.</t>
    </r>
  </si>
  <si>
    <r>
      <t xml:space="preserve">Datoru programmatūru uzturēšana, pilnveidošana un papildināšana  2,09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238,26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</si>
  <si>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1,90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216,60 </t>
    </r>
    <r>
      <rPr>
        <b/>
        <i/>
        <sz val="12"/>
        <color rgb="FF000000"/>
        <rFont val="Times New Roman"/>
        <family val="1"/>
        <charset val="186"/>
      </rPr>
      <t>euro.</t>
    </r>
  </si>
  <si>
    <r>
      <t xml:space="preserve">Atalgojums. Vecākais higiēnas ārsts un higiēnas ārsts (Vec.hig.ārsts 10.saime, IV līmenis, 12. algu grupa, 3. kategorija, vid. mēnešalga 1647 EUR + hig.ārsts 10.saime, III līmenis, 10. algu grupa, 3. kategorija, vid. mēnešalga 1287 EUR). Stundas tarifa likme 17,464 euro = 2934/168 (vid.d.stundu.sk. mēnesī). 7,5 h patērē aapliecības sagatavošanai. 17,464 * 7,5 h= 130,98 </t>
    </r>
    <r>
      <rPr>
        <i/>
        <sz val="12"/>
        <color rgb="FF000000"/>
        <rFont val="Times New Roman"/>
        <family val="1"/>
        <charset val="186"/>
      </rPr>
      <t xml:space="preserve">euro. </t>
    </r>
    <r>
      <rPr>
        <sz val="12"/>
        <color rgb="FF000000"/>
        <rFont val="Times New Roman"/>
        <family val="1"/>
        <charset val="186"/>
      </rPr>
      <t>130,98</t>
    </r>
    <r>
      <rPr>
        <i/>
        <sz val="12"/>
        <color rgb="FF000000"/>
        <rFont val="Times New Roman"/>
        <family val="1"/>
        <charset val="186"/>
      </rPr>
      <t xml:space="preserve"> euro</t>
    </r>
    <r>
      <rPr>
        <sz val="12"/>
        <color rgb="FF000000"/>
        <rFont val="Times New Roman"/>
        <family val="1"/>
        <charset val="186"/>
      </rPr>
      <t xml:space="preserve">* 5 </t>
    </r>
    <r>
      <rPr>
        <sz val="12"/>
        <rFont val="Times New Roman"/>
        <family val="1"/>
        <charset val="186"/>
      </rPr>
      <t>vienības</t>
    </r>
    <r>
      <rPr>
        <sz val="12"/>
        <color rgb="FF000000"/>
        <rFont val="Times New Roman"/>
        <family val="1"/>
        <charset val="186"/>
      </rPr>
      <t xml:space="preserve">= </t>
    </r>
    <r>
      <rPr>
        <b/>
        <sz val="12"/>
        <color rgb="FF000000"/>
        <rFont val="Times New Roman"/>
        <family val="1"/>
        <charset val="186"/>
      </rPr>
      <t xml:space="preserve">654,90 </t>
    </r>
    <r>
      <rPr>
        <b/>
        <i/>
        <sz val="12"/>
        <color rgb="FF000000"/>
        <rFont val="Times New Roman"/>
        <family val="1"/>
        <charset val="186"/>
      </rPr>
      <t>euro.</t>
    </r>
  </si>
  <si>
    <r>
      <t xml:space="preserve">Darba devēja valsts sociālās apdrošināšanas obligātās iemaksas. 130,98 </t>
    </r>
    <r>
      <rPr>
        <i/>
        <sz val="12"/>
        <color rgb="FF000000"/>
        <rFont val="Times New Roman"/>
        <family val="1"/>
        <charset val="186"/>
      </rPr>
      <t>euro</t>
    </r>
    <r>
      <rPr>
        <sz val="12"/>
        <color rgb="FF000000"/>
        <rFont val="Times New Roman"/>
        <family val="1"/>
        <charset val="186"/>
      </rPr>
      <t xml:space="preserve"> * 23,59%= 30,90 </t>
    </r>
    <r>
      <rPr>
        <i/>
        <sz val="12"/>
        <color rgb="FF000000"/>
        <rFont val="Times New Roman"/>
        <family val="1"/>
        <charset val="186"/>
      </rPr>
      <t>euro</t>
    </r>
    <r>
      <rPr>
        <sz val="12"/>
        <color rgb="FF000000"/>
        <rFont val="Times New Roman"/>
        <family val="1"/>
        <charset val="186"/>
      </rPr>
      <t xml:space="preserve">. Veselības apdrošināšana 1,59 </t>
    </r>
    <r>
      <rPr>
        <i/>
        <sz val="12"/>
        <color rgb="FF000000"/>
        <rFont val="Times New Roman"/>
        <family val="1"/>
        <charset val="186"/>
      </rPr>
      <t>euro</t>
    </r>
    <r>
      <rPr>
        <sz val="12"/>
        <color rgb="FF000000"/>
        <rFont val="Times New Roman"/>
        <family val="1"/>
        <charset val="186"/>
      </rPr>
      <t xml:space="preserve">. (30,90 + 1,59) * 5 vienības = </t>
    </r>
    <r>
      <rPr>
        <b/>
        <sz val="12"/>
        <color rgb="FF000000"/>
        <rFont val="Times New Roman"/>
        <family val="1"/>
        <charset val="186"/>
      </rPr>
      <t xml:space="preserve">162,45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</si>
  <si>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633,84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</si>
  <si>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27,80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</si>
  <si>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606,04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</si>
  <si>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83,40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</si>
  <si>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37 vienības = </t>
    </r>
    <r>
      <rPr>
        <b/>
        <sz val="12"/>
        <color rgb="FF000000"/>
        <rFont val="Times New Roman"/>
        <family val="1"/>
        <charset val="186"/>
      </rPr>
      <t xml:space="preserve">205,72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</si>
  <si>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2151,72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</si>
  <si>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417,00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</si>
  <si>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1390,00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</si>
  <si>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5,56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</si>
  <si>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33,36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</si>
  <si>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111,20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</si>
  <si>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194,60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</si>
  <si>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166,80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</si>
  <si>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11,12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</si>
  <si>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38,92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</si>
  <si>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489,28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</si>
  <si>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250,20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</si>
  <si>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389,20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</si>
  <si>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161,24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</si>
  <si>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111,20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</si>
  <si>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333,60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</si>
  <si>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305,80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</si>
  <si>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27,80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</si>
  <si>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11,12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</si>
  <si>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50 vienības = </t>
    </r>
    <r>
      <rPr>
        <b/>
        <sz val="12"/>
        <color rgb="FF000000"/>
        <rFont val="Times New Roman"/>
        <family val="1"/>
        <charset val="186"/>
      </rPr>
      <t xml:space="preserve">278,00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</si>
  <si>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100 vienības = </t>
    </r>
    <r>
      <rPr>
        <b/>
        <sz val="12"/>
        <color rgb="FF000000"/>
        <rFont val="Times New Roman"/>
        <family val="1"/>
        <charset val="186"/>
      </rPr>
      <t xml:space="preserve">556,00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</si>
  <si>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152 vienības = </t>
    </r>
    <r>
      <rPr>
        <b/>
        <sz val="12"/>
        <color rgb="FF000000"/>
        <rFont val="Times New Roman"/>
        <family val="1"/>
        <charset val="186"/>
      </rPr>
      <t xml:space="preserve">845,12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</si>
  <si>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150 vienības = </t>
    </r>
    <r>
      <rPr>
        <b/>
        <sz val="12"/>
        <color rgb="FF000000"/>
        <rFont val="Times New Roman"/>
        <family val="1"/>
        <charset val="186"/>
      </rPr>
      <t xml:space="preserve">834,00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</si>
  <si>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200 vienības = </t>
    </r>
    <r>
      <rPr>
        <b/>
        <sz val="12"/>
        <color rgb="FF000000"/>
        <rFont val="Times New Roman"/>
        <family val="1"/>
        <charset val="186"/>
      </rPr>
      <t xml:space="preserve">1112,00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</si>
  <si>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389,20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</si>
  <si>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166,80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</si>
  <si>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83,40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</si>
  <si>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74 vienības = </t>
    </r>
    <r>
      <rPr>
        <b/>
        <sz val="12"/>
        <color rgb="FF000000"/>
        <rFont val="Times New Roman"/>
        <family val="1"/>
        <charset val="186"/>
      </rPr>
      <t xml:space="preserve">411,44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</si>
  <si>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80 vienības = </t>
    </r>
    <r>
      <rPr>
        <b/>
        <sz val="12"/>
        <color rgb="FF000000"/>
        <rFont val="Times New Roman"/>
        <family val="1"/>
        <charset val="186"/>
      </rPr>
      <t xml:space="preserve">444,80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</si>
  <si>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Atalgojums (0,24+2,05+3,27) = 5,56 </t>
    </r>
    <r>
      <rPr>
        <i/>
        <sz val="12"/>
        <color rgb="FF000000"/>
        <rFont val="Times New Roman"/>
        <family val="1"/>
        <charset val="186"/>
      </rPr>
      <t>euro</t>
    </r>
    <r>
      <rPr>
        <sz val="12"/>
        <color rgb="FF000000"/>
        <rFont val="Times New Roman"/>
        <family val="1"/>
        <charset val="186"/>
      </rPr>
      <t xml:space="preserve"> * 186 vienības = </t>
    </r>
    <r>
      <rPr>
        <b/>
        <sz val="12"/>
        <color rgb="FF000000"/>
        <rFont val="Times New Roman"/>
        <family val="1"/>
        <charset val="186"/>
      </rPr>
      <t xml:space="preserve">1034,16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</si>
  <si>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0,24 euro *158 vienības= 37,92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2,05 euro*158 vienības= 323,90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euro. 3,27 euro*158 vienības = 516,66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158 vienības = </t>
    </r>
    <r>
      <rPr>
        <b/>
        <sz val="12"/>
        <color rgb="FF000000"/>
        <rFont val="Times New Roman"/>
        <family val="1"/>
        <charset val="186"/>
      </rPr>
      <t xml:space="preserve">875,32 </t>
    </r>
    <r>
      <rPr>
        <b/>
        <i/>
        <sz val="12"/>
        <color rgb="FF000000"/>
        <rFont val="Times New Roman"/>
        <family val="1"/>
        <charset val="186"/>
      </rPr>
      <t>euro.</t>
    </r>
  </si>
  <si>
    <r>
      <t xml:space="preserve">Izdevumi par komunālajiem pakalpojumiem: 2,93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14,65 </t>
    </r>
    <r>
      <rPr>
        <b/>
        <i/>
        <sz val="12"/>
        <color rgb="FF000000"/>
        <rFont val="Times New Roman"/>
        <family val="1"/>
        <charset val="186"/>
      </rPr>
      <t>euro.</t>
    </r>
  </si>
  <si>
    <r>
      <t xml:space="preserve">Iestādes administratīvie izdevumi un ar iestādes darbības nodrošināšanu saistītie izdevumi </t>
    </r>
    <r>
      <rPr>
        <b/>
        <sz val="12"/>
        <color rgb="FF000000"/>
        <rFont val="Times New Roman"/>
        <family val="1"/>
        <charset val="186"/>
      </rPr>
      <t xml:space="preserve"> </t>
    </r>
    <r>
      <rPr>
        <sz val="12"/>
        <color rgb="FF000000"/>
        <rFont val="Times New Roman"/>
        <family val="1"/>
        <charset val="186"/>
      </rPr>
      <t xml:space="preserve">0,40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2,00 </t>
    </r>
    <r>
      <rPr>
        <b/>
        <i/>
        <sz val="12"/>
        <color rgb="FF000000"/>
        <rFont val="Times New Roman"/>
        <family val="1"/>
        <charset val="186"/>
      </rPr>
      <t>euro.</t>
    </r>
  </si>
  <si>
    <r>
      <t xml:space="preserve">Nekustamā īpašuma uzturēšana (telpu uzkopšana, apsardze, apsaimniekošana) 0,31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1,55 </t>
    </r>
    <r>
      <rPr>
        <b/>
        <i/>
        <sz val="12"/>
        <color rgb="FF000000"/>
        <rFont val="Times New Roman"/>
        <family val="1"/>
        <charset val="186"/>
      </rPr>
      <t>euro.</t>
    </r>
  </si>
  <si>
    <r>
      <t xml:space="preserve">Ēku, telpu īre un noma 11,50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57,50 </t>
    </r>
    <r>
      <rPr>
        <b/>
        <i/>
        <sz val="12"/>
        <color rgb="FF000000"/>
        <rFont val="Times New Roman"/>
        <family val="1"/>
        <charset val="186"/>
      </rPr>
      <t>euro.</t>
    </r>
  </si>
  <si>
    <r>
      <t xml:space="preserve">Datoru programmatūru uzturēšana, pilnveidošana un papildināšana 1,96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9,80 </t>
    </r>
    <r>
      <rPr>
        <b/>
        <i/>
        <sz val="12"/>
        <color rgb="FF000000"/>
        <rFont val="Times New Roman"/>
        <family val="1"/>
        <charset val="186"/>
      </rPr>
      <t>euro.</t>
    </r>
  </si>
  <si>
    <r>
      <t xml:space="preserve">Standartprogrammatūras licenču noma (līdz 1g.) un uzturēšana (QPR programmatūras atbalsts un uzturēšana, antivīrusu licences, u.c.licences) 1,78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8,90 </t>
    </r>
    <r>
      <rPr>
        <b/>
        <i/>
        <sz val="12"/>
        <color rgb="FF000000"/>
        <rFont val="Times New Roman"/>
        <family val="1"/>
        <charset val="186"/>
      </rPr>
      <t>euro.</t>
    </r>
  </si>
  <si>
    <r>
      <t xml:space="preserve">Darba devēja valsts sociālās apdrošināšanas obligātās iemaksas. 26,20 </t>
    </r>
    <r>
      <rPr>
        <i/>
        <sz val="12"/>
        <color rgb="FF000000"/>
        <rFont val="Times New Roman"/>
        <family val="1"/>
        <charset val="186"/>
      </rPr>
      <t>euro</t>
    </r>
    <r>
      <rPr>
        <sz val="12"/>
        <color rgb="FF000000"/>
        <rFont val="Times New Roman"/>
        <family val="1"/>
        <charset val="186"/>
      </rPr>
      <t xml:space="preserve"> * 23,59%= 6,18 </t>
    </r>
    <r>
      <rPr>
        <i/>
        <sz val="12"/>
        <color rgb="FF000000"/>
        <rFont val="Times New Roman"/>
        <family val="1"/>
        <charset val="186"/>
      </rPr>
      <t>euro</t>
    </r>
    <r>
      <rPr>
        <sz val="12"/>
        <color rgb="FF000000"/>
        <rFont val="Times New Roman"/>
        <family val="1"/>
        <charset val="186"/>
      </rPr>
      <t xml:space="preserve">. Veselības apdrošināšana 0,32 </t>
    </r>
    <r>
      <rPr>
        <i/>
        <sz val="12"/>
        <color rgb="FF000000"/>
        <rFont val="Times New Roman"/>
        <family val="1"/>
        <charset val="186"/>
      </rPr>
      <t>euro</t>
    </r>
    <r>
      <rPr>
        <sz val="12"/>
        <color rgb="FF000000"/>
        <rFont val="Times New Roman"/>
        <family val="1"/>
        <charset val="186"/>
      </rPr>
      <t xml:space="preserve">. (5,63 + 0,32) * 1 vienība = </t>
    </r>
    <r>
      <rPr>
        <b/>
        <sz val="12"/>
        <color rgb="FF000000"/>
        <rFont val="Times New Roman"/>
        <family val="1"/>
        <charset val="186"/>
      </rPr>
      <t xml:space="preserve">6,50 </t>
    </r>
    <r>
      <rPr>
        <b/>
        <i/>
        <sz val="12"/>
        <color rgb="FF000000"/>
        <rFont val="Times New Roman"/>
        <family val="1"/>
        <charset val="186"/>
      </rPr>
      <t>euro</t>
    </r>
    <r>
      <rPr>
        <b/>
        <sz val="12"/>
        <color rgb="FF000000"/>
        <rFont val="Times New Roman"/>
        <family val="1"/>
        <charset val="186"/>
      </rPr>
      <t xml:space="preserve">. </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</si>
  <si>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3 h patērē atzinuma sagatavošanai. 8,732 * 3 h= 26,20 </t>
    </r>
    <r>
      <rPr>
        <i/>
        <sz val="12"/>
        <color rgb="FF000000"/>
        <rFont val="Times New Roman"/>
        <family val="1"/>
        <charset val="186"/>
      </rPr>
      <t xml:space="preserve">euro. </t>
    </r>
    <r>
      <rPr>
        <sz val="12"/>
        <color rgb="FF000000"/>
        <rFont val="Times New Roman"/>
        <family val="1"/>
        <charset val="186"/>
      </rPr>
      <t xml:space="preserve">26,20 </t>
    </r>
    <r>
      <rPr>
        <i/>
        <sz val="12"/>
        <color rgb="FF000000"/>
        <rFont val="Times New Roman"/>
        <family val="1"/>
        <charset val="186"/>
      </rPr>
      <t xml:space="preserve">euro </t>
    </r>
    <r>
      <rPr>
        <sz val="12"/>
        <color rgb="FF000000"/>
        <rFont val="Times New Roman"/>
        <family val="1"/>
        <charset val="186"/>
      </rPr>
      <t xml:space="preserve">* 1 </t>
    </r>
    <r>
      <rPr>
        <sz val="12"/>
        <rFont val="Times New Roman"/>
        <family val="1"/>
        <charset val="186"/>
      </rPr>
      <t xml:space="preserve">vienība </t>
    </r>
    <r>
      <rPr>
        <sz val="12"/>
        <color rgb="FF000000"/>
        <rFont val="Times New Roman"/>
        <family val="1"/>
        <charset val="186"/>
      </rPr>
      <t xml:space="preserve">= </t>
    </r>
    <r>
      <rPr>
        <b/>
        <sz val="12"/>
        <color rgb="FF000000"/>
        <rFont val="Times New Roman"/>
        <family val="1"/>
        <charset val="186"/>
      </rPr>
      <t xml:space="preserve">26,20 </t>
    </r>
    <r>
      <rPr>
        <b/>
        <i/>
        <sz val="12"/>
        <color rgb="FF000000"/>
        <rFont val="Times New Roman"/>
        <family val="1"/>
        <charset val="186"/>
      </rPr>
      <t>euro.</t>
    </r>
  </si>
  <si>
    <r>
      <t xml:space="preserve">Izdevumi par komunālajiem pakalpojumiem: 0,59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0,59 </t>
    </r>
    <r>
      <rPr>
        <b/>
        <i/>
        <sz val="12"/>
        <color rgb="FF000000"/>
        <rFont val="Times New Roman"/>
        <family val="1"/>
        <charset val="186"/>
      </rPr>
      <t>euro.</t>
    </r>
  </si>
  <si>
    <r>
      <t xml:space="preserve">Iestādes administratīvie izdevumi un ar iestādes darbības nodrošināšanu saistītie izdevumi 0,08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0,08 </t>
    </r>
    <r>
      <rPr>
        <b/>
        <i/>
        <sz val="12"/>
        <color rgb="FF000000"/>
        <rFont val="Times New Roman"/>
        <family val="1"/>
        <charset val="186"/>
      </rPr>
      <t>euro.</t>
    </r>
  </si>
  <si>
    <r>
      <t xml:space="preserve">Nekustamā īpašuma uzturēšana (telpu uzkopšana, apsardze, apsaimniekošana) 0,06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0,06 </t>
    </r>
    <r>
      <rPr>
        <b/>
        <i/>
        <sz val="12"/>
        <color rgb="FF000000"/>
        <rFont val="Times New Roman"/>
        <family val="1"/>
        <charset val="186"/>
      </rPr>
      <t>euro.</t>
    </r>
  </si>
  <si>
    <r>
      <t xml:space="preserve">Ēku, telpu īre un noma 2,30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2,30 </t>
    </r>
    <r>
      <rPr>
        <b/>
        <i/>
        <sz val="12"/>
        <color rgb="FF000000"/>
        <rFont val="Times New Roman"/>
        <family val="1"/>
        <charset val="186"/>
      </rPr>
      <t>euro.</t>
    </r>
  </si>
  <si>
    <r>
      <t xml:space="preserve">Datoru programmatūru uzturēšana, pilnveidošana un papildināšana  0,39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0,39 </t>
    </r>
    <r>
      <rPr>
        <b/>
        <i/>
        <sz val="12"/>
        <color rgb="FF000000"/>
        <rFont val="Times New Roman"/>
        <family val="1"/>
        <charset val="186"/>
      </rPr>
      <t>euro.</t>
    </r>
  </si>
  <si>
    <r>
      <t xml:space="preserve">Standartprogrammatūras licenču noma (līdz 1g.) un uzturēšana (QPR programmatūras atbalsts un uzturēšana, antivīrusu licences, u.c.licences) 0,36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0,36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</si>
  <si>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2 h patērē atzinuma sagatavošanai. 8,732 * 2 h= 17,46 </t>
    </r>
    <r>
      <rPr>
        <i/>
        <sz val="12"/>
        <color rgb="FF000000"/>
        <rFont val="Times New Roman"/>
        <family val="1"/>
        <charset val="186"/>
      </rPr>
      <t xml:space="preserve">euro. </t>
    </r>
    <r>
      <rPr>
        <sz val="12"/>
        <color rgb="FF000000"/>
        <rFont val="Times New Roman"/>
        <family val="1"/>
        <charset val="186"/>
      </rPr>
      <t xml:space="preserve">17,46 </t>
    </r>
    <r>
      <rPr>
        <i/>
        <sz val="12"/>
        <color rgb="FF000000"/>
        <rFont val="Times New Roman"/>
        <family val="1"/>
        <charset val="186"/>
      </rPr>
      <t xml:space="preserve">euro </t>
    </r>
    <r>
      <rPr>
        <sz val="12"/>
        <color rgb="FF000000"/>
        <rFont val="Times New Roman"/>
        <family val="1"/>
        <charset val="186"/>
      </rPr>
      <t xml:space="preserve">* 90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1571,40 </t>
    </r>
    <r>
      <rPr>
        <b/>
        <i/>
        <sz val="12"/>
        <color rgb="FF000000"/>
        <rFont val="Times New Roman"/>
        <family val="1"/>
        <charset val="186"/>
      </rPr>
      <t>euro.</t>
    </r>
  </si>
  <si>
    <r>
      <t xml:space="preserve">Darba devēja valsts sociālās apdrošināšanas obligātās iemaksas. 17,46 </t>
    </r>
    <r>
      <rPr>
        <i/>
        <sz val="12"/>
        <color rgb="FF000000"/>
        <rFont val="Times New Roman"/>
        <family val="1"/>
        <charset val="186"/>
      </rPr>
      <t>euro</t>
    </r>
    <r>
      <rPr>
        <sz val="12"/>
        <color rgb="FF000000"/>
        <rFont val="Times New Roman"/>
        <family val="1"/>
        <charset val="186"/>
      </rPr>
      <t xml:space="preserve"> * 23,59%= 4,12 </t>
    </r>
    <r>
      <rPr>
        <i/>
        <sz val="12"/>
        <color rgb="FF000000"/>
        <rFont val="Times New Roman"/>
        <family val="1"/>
        <charset val="186"/>
      </rPr>
      <t>euro</t>
    </r>
    <r>
      <rPr>
        <sz val="12"/>
        <color rgb="FF000000"/>
        <rFont val="Times New Roman"/>
        <family val="1"/>
        <charset val="186"/>
      </rPr>
      <t xml:space="preserve">. Veselības apdrošināšana 0,21 </t>
    </r>
    <r>
      <rPr>
        <i/>
        <sz val="12"/>
        <color rgb="FF000000"/>
        <rFont val="Times New Roman"/>
        <family val="1"/>
        <charset val="186"/>
      </rPr>
      <t>euro</t>
    </r>
    <r>
      <rPr>
        <sz val="12"/>
        <color rgb="FF000000"/>
        <rFont val="Times New Roman"/>
        <family val="1"/>
        <charset val="186"/>
      </rPr>
      <t xml:space="preserve">. (4,12 + 0,21) * 90 vienības = </t>
    </r>
    <r>
      <rPr>
        <b/>
        <sz val="12"/>
        <color rgb="FF000000"/>
        <rFont val="Times New Roman"/>
        <family val="1"/>
        <charset val="186"/>
      </rPr>
      <t xml:space="preserve">389,70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</si>
  <si>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500,40 </t>
    </r>
    <r>
      <rPr>
        <b/>
        <i/>
        <sz val="12"/>
        <color rgb="FF000000"/>
        <rFont val="Times New Roman"/>
        <family val="1"/>
        <charset val="186"/>
      </rPr>
      <t>euro.</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</si>
  <si>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90</t>
    </r>
    <r>
      <rPr>
        <sz val="12"/>
        <color rgb="FF000000"/>
        <rFont val="Times New Roman"/>
        <family val="1"/>
        <charset val="186"/>
      </rPr>
      <t xml:space="preserve"> vienības = </t>
    </r>
    <r>
      <rPr>
        <b/>
        <sz val="12"/>
        <color rgb="FF000000"/>
        <rFont val="Times New Roman"/>
        <family val="1"/>
        <charset val="186"/>
      </rPr>
      <t xml:space="preserve">117,90 </t>
    </r>
    <r>
      <rPr>
        <b/>
        <i/>
        <sz val="12"/>
        <color rgb="FF000000"/>
        <rFont val="Times New Roman"/>
        <family val="1"/>
        <charset val="186"/>
      </rPr>
      <t>euro</t>
    </r>
    <r>
      <rPr>
        <b/>
        <sz val="12"/>
        <color rgb="FF000000"/>
        <rFont val="Times New Roman"/>
        <family val="1"/>
        <charset val="186"/>
      </rPr>
      <t>.</t>
    </r>
  </si>
  <si>
    <r>
      <t xml:space="preserve">Izdevumi par komunālajiem pakalpojumiem: 0,39 </t>
    </r>
    <r>
      <rPr>
        <i/>
        <sz val="12"/>
        <color rgb="FF000000"/>
        <rFont val="Times New Roman"/>
        <family val="1"/>
        <charset val="186"/>
      </rPr>
      <t>euro</t>
    </r>
    <r>
      <rPr>
        <sz val="12"/>
        <color rgb="FF000000"/>
        <rFont val="Times New Roman"/>
        <family val="1"/>
        <charset val="186"/>
      </rPr>
      <t xml:space="preserve"> * 90 vienības= </t>
    </r>
    <r>
      <rPr>
        <b/>
        <sz val="12"/>
        <color rgb="FF000000"/>
        <rFont val="Times New Roman"/>
        <family val="1"/>
        <charset val="186"/>
      </rPr>
      <t xml:space="preserve">35,10 </t>
    </r>
    <r>
      <rPr>
        <b/>
        <i/>
        <sz val="12"/>
        <color rgb="FF000000"/>
        <rFont val="Times New Roman"/>
        <family val="1"/>
        <charset val="186"/>
      </rPr>
      <t>euro.</t>
    </r>
  </si>
  <si>
    <r>
      <t xml:space="preserve">Iestādes administratīvie izdevumi un ar iestādes darbības nodrošināšanu saistītie izdevumi 0,05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4,50 </t>
    </r>
    <r>
      <rPr>
        <b/>
        <i/>
        <sz val="12"/>
        <color rgb="FF000000"/>
        <rFont val="Times New Roman"/>
        <family val="1"/>
        <charset val="186"/>
      </rPr>
      <t>euro.</t>
    </r>
  </si>
  <si>
    <r>
      <t xml:space="preserve">Nekustamā īpašuma uzturēšana (telpu uzkopšana, apsardze, apsaimniekošana) 0,04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3,60 </t>
    </r>
    <r>
      <rPr>
        <b/>
        <i/>
        <sz val="12"/>
        <color rgb="FF000000"/>
        <rFont val="Times New Roman"/>
        <family val="1"/>
        <charset val="186"/>
      </rPr>
      <t>euro.</t>
    </r>
  </si>
  <si>
    <r>
      <t xml:space="preserve">Ēku, telpu īre un noma 1,53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137,70 </t>
    </r>
    <r>
      <rPr>
        <b/>
        <i/>
        <sz val="12"/>
        <color rgb="FF000000"/>
        <rFont val="Times New Roman"/>
        <family val="1"/>
        <charset val="186"/>
      </rPr>
      <t>euro.</t>
    </r>
  </si>
  <si>
    <r>
      <t xml:space="preserve">Datoru programmatūru uzturēšana, pilnveidošana un papildināšana  0,26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23,40 </t>
    </r>
    <r>
      <rPr>
        <b/>
        <i/>
        <sz val="12"/>
        <color rgb="FF000000"/>
        <rFont val="Times New Roman"/>
        <family val="1"/>
        <charset val="186"/>
      </rPr>
      <t>euro.</t>
    </r>
  </si>
  <si>
    <r>
      <t xml:space="preserve">Standartprogrammatūras licenču noma (līdz 1g.) un uzturēšana (QPR programmatūras atbalsts un uzturēšana, antivīrusu licences, u.c.licences) 0,24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21,60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</si>
  <si>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2,5 h patērē atzinuma sagatavošanai. 8,732 * 2,5 h= 21,83 </t>
    </r>
    <r>
      <rPr>
        <i/>
        <sz val="12"/>
        <color rgb="FF000000"/>
        <rFont val="Times New Roman"/>
        <family val="1"/>
        <charset val="186"/>
      </rPr>
      <t xml:space="preserve">euro. </t>
    </r>
    <r>
      <rPr>
        <sz val="12"/>
        <color rgb="FF000000"/>
        <rFont val="Times New Roman"/>
        <family val="1"/>
        <charset val="186"/>
      </rPr>
      <t xml:space="preserve">21,83 </t>
    </r>
    <r>
      <rPr>
        <i/>
        <sz val="12"/>
        <color rgb="FF000000"/>
        <rFont val="Times New Roman"/>
        <family val="1"/>
        <charset val="186"/>
      </rPr>
      <t xml:space="preserve">euro </t>
    </r>
    <r>
      <rPr>
        <sz val="12"/>
        <color rgb="FF000000"/>
        <rFont val="Times New Roman"/>
        <family val="1"/>
        <charset val="186"/>
      </rPr>
      <t xml:space="preserve">* 14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305,62 </t>
    </r>
    <r>
      <rPr>
        <b/>
        <i/>
        <sz val="12"/>
        <color rgb="FF000000"/>
        <rFont val="Times New Roman"/>
        <family val="1"/>
        <charset val="186"/>
      </rPr>
      <t>euro.</t>
    </r>
  </si>
  <si>
    <r>
      <t xml:space="preserve">Darba devēja valsts sociālās apdrošināšanas obligātās iemaksas. 21,83 </t>
    </r>
    <r>
      <rPr>
        <i/>
        <sz val="12"/>
        <color rgb="FF000000"/>
        <rFont val="Times New Roman"/>
        <family val="1"/>
        <charset val="186"/>
      </rPr>
      <t>euro</t>
    </r>
    <r>
      <rPr>
        <sz val="12"/>
        <color rgb="FF000000"/>
        <rFont val="Times New Roman"/>
        <family val="1"/>
        <charset val="186"/>
      </rPr>
      <t xml:space="preserve"> * 23,59%= 5,15 </t>
    </r>
    <r>
      <rPr>
        <i/>
        <sz val="12"/>
        <color rgb="FF000000"/>
        <rFont val="Times New Roman"/>
        <family val="1"/>
        <charset val="186"/>
      </rPr>
      <t>euro</t>
    </r>
    <r>
      <rPr>
        <sz val="12"/>
        <color rgb="FF000000"/>
        <rFont val="Times New Roman"/>
        <family val="1"/>
        <charset val="186"/>
      </rPr>
      <t xml:space="preserve">. Veselības apdrošināšana 0,26 </t>
    </r>
    <r>
      <rPr>
        <i/>
        <sz val="12"/>
        <color rgb="FF000000"/>
        <rFont val="Times New Roman"/>
        <family val="1"/>
        <charset val="186"/>
      </rPr>
      <t>euro</t>
    </r>
    <r>
      <rPr>
        <sz val="12"/>
        <color rgb="FF000000"/>
        <rFont val="Times New Roman"/>
        <family val="1"/>
        <charset val="186"/>
      </rPr>
      <t xml:space="preserve">. (5,15 + 0,26) * 14 vienības = </t>
    </r>
    <r>
      <rPr>
        <b/>
        <sz val="12"/>
        <color rgb="FF000000"/>
        <rFont val="Times New Roman"/>
        <family val="1"/>
        <charset val="186"/>
      </rPr>
      <t xml:space="preserve">75,74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</si>
  <si>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77,84 </t>
    </r>
    <r>
      <rPr>
        <b/>
        <i/>
        <sz val="12"/>
        <color rgb="FF000000"/>
        <rFont val="Times New Roman"/>
        <family val="1"/>
        <charset val="186"/>
      </rPr>
      <t>euro.</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</si>
  <si>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14</t>
    </r>
    <r>
      <rPr>
        <sz val="12"/>
        <color rgb="FF000000"/>
        <rFont val="Times New Roman"/>
        <family val="1"/>
        <charset val="186"/>
      </rPr>
      <t xml:space="preserve"> vienības = </t>
    </r>
    <r>
      <rPr>
        <b/>
        <sz val="12"/>
        <color rgb="FF000000"/>
        <rFont val="Times New Roman"/>
        <family val="1"/>
        <charset val="186"/>
      </rPr>
      <t xml:space="preserve">18,34 </t>
    </r>
    <r>
      <rPr>
        <b/>
        <i/>
        <sz val="12"/>
        <color rgb="FF000000"/>
        <rFont val="Times New Roman"/>
        <family val="1"/>
        <charset val="186"/>
      </rPr>
      <t>euro</t>
    </r>
    <r>
      <rPr>
        <b/>
        <sz val="12"/>
        <color rgb="FF000000"/>
        <rFont val="Times New Roman"/>
        <family val="1"/>
        <charset val="186"/>
      </rPr>
      <t>.</t>
    </r>
  </si>
  <si>
    <r>
      <t xml:space="preserve">Izdevumi par komunālajiem pakalpojumiem: 0,49 </t>
    </r>
    <r>
      <rPr>
        <i/>
        <sz val="12"/>
        <color rgb="FF000000"/>
        <rFont val="Times New Roman"/>
        <family val="1"/>
        <charset val="186"/>
      </rPr>
      <t>euro</t>
    </r>
    <r>
      <rPr>
        <sz val="12"/>
        <color rgb="FF000000"/>
        <rFont val="Times New Roman"/>
        <family val="1"/>
        <charset val="186"/>
      </rPr>
      <t xml:space="preserve"> * 14 vienības= </t>
    </r>
    <r>
      <rPr>
        <b/>
        <sz val="12"/>
        <color rgb="FF000000"/>
        <rFont val="Times New Roman"/>
        <family val="1"/>
        <charset val="186"/>
      </rPr>
      <t xml:space="preserve">6,86 </t>
    </r>
    <r>
      <rPr>
        <b/>
        <i/>
        <sz val="12"/>
        <color rgb="FF000000"/>
        <rFont val="Times New Roman"/>
        <family val="1"/>
        <charset val="186"/>
      </rPr>
      <t>euro.</t>
    </r>
  </si>
  <si>
    <r>
      <t>Iestādes administratīvie izdevumi un ar iestādes darbības nodrošināšanu saistītie izdevumi</t>
    </r>
    <r>
      <rPr>
        <b/>
        <sz val="12"/>
        <color rgb="FF000000"/>
        <rFont val="Times New Roman"/>
        <family val="1"/>
        <charset val="186"/>
      </rPr>
      <t xml:space="preserve"> </t>
    </r>
    <r>
      <rPr>
        <sz val="12"/>
        <color rgb="FF000000"/>
        <rFont val="Times New Roman"/>
        <family val="1"/>
        <charset val="186"/>
      </rPr>
      <t xml:space="preserve">0,07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0,98 </t>
    </r>
    <r>
      <rPr>
        <b/>
        <i/>
        <sz val="12"/>
        <color rgb="FF000000"/>
        <rFont val="Times New Roman"/>
        <family val="1"/>
        <charset val="186"/>
      </rPr>
      <t>euro.</t>
    </r>
  </si>
  <si>
    <r>
      <t xml:space="preserve">Nekustamā īpašuma uzturēšana (telpu uzkopšana, apsardze, apsaimniekošana) 0,05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0,70 </t>
    </r>
    <r>
      <rPr>
        <b/>
        <i/>
        <sz val="12"/>
        <color rgb="FF000000"/>
        <rFont val="Times New Roman"/>
        <family val="1"/>
        <charset val="186"/>
      </rPr>
      <t>euro.</t>
    </r>
  </si>
  <si>
    <r>
      <t xml:space="preserve">Ēku, telpu īre un noma 1,92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26,88 </t>
    </r>
    <r>
      <rPr>
        <b/>
        <i/>
        <sz val="12"/>
        <color rgb="FF000000"/>
        <rFont val="Times New Roman"/>
        <family val="1"/>
        <charset val="186"/>
      </rPr>
      <t>euro.</t>
    </r>
  </si>
  <si>
    <r>
      <t xml:space="preserve">Datoru programmatūru uzturēšana, pilnveidošana un papildināšana  0,33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4,62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</si>
  <si>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0,30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4,20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</si>
  <si>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1 h patērē atzinuma sagatavošanai. 8,732 * 1 h= 8,73 </t>
    </r>
    <r>
      <rPr>
        <i/>
        <sz val="12"/>
        <color rgb="FF000000"/>
        <rFont val="Times New Roman"/>
        <family val="1"/>
        <charset val="186"/>
      </rPr>
      <t xml:space="preserve">euro. </t>
    </r>
    <r>
      <rPr>
        <sz val="12"/>
        <color rgb="FF000000"/>
        <rFont val="Times New Roman"/>
        <family val="1"/>
        <charset val="186"/>
      </rPr>
      <t xml:space="preserve">8,73 </t>
    </r>
    <r>
      <rPr>
        <i/>
        <sz val="12"/>
        <color rgb="FF000000"/>
        <rFont val="Times New Roman"/>
        <family val="1"/>
        <charset val="186"/>
      </rPr>
      <t xml:space="preserve">euro </t>
    </r>
    <r>
      <rPr>
        <sz val="12"/>
        <color rgb="FF000000"/>
        <rFont val="Times New Roman"/>
        <family val="1"/>
        <charset val="186"/>
      </rPr>
      <t xml:space="preserve">* 276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2409,48 </t>
    </r>
    <r>
      <rPr>
        <b/>
        <i/>
        <sz val="12"/>
        <color rgb="FF000000"/>
        <rFont val="Times New Roman"/>
        <family val="1"/>
        <charset val="186"/>
      </rPr>
      <t>euro.</t>
    </r>
  </si>
  <si>
    <r>
      <t xml:space="preserve">Darba devēja valsts sociālās apdrošināšanas obligātās iemaksas. 8,73 </t>
    </r>
    <r>
      <rPr>
        <i/>
        <sz val="12"/>
        <color rgb="FF000000"/>
        <rFont val="Times New Roman"/>
        <family val="1"/>
        <charset val="186"/>
      </rPr>
      <t>euro</t>
    </r>
    <r>
      <rPr>
        <sz val="12"/>
        <color rgb="FF000000"/>
        <rFont val="Times New Roman"/>
        <family val="1"/>
        <charset val="186"/>
      </rPr>
      <t xml:space="preserve"> * 23,59%= 2,06 </t>
    </r>
    <r>
      <rPr>
        <i/>
        <sz val="12"/>
        <color rgb="FF000000"/>
        <rFont val="Times New Roman"/>
        <family val="1"/>
        <charset val="186"/>
      </rPr>
      <t>euro</t>
    </r>
    <r>
      <rPr>
        <sz val="12"/>
        <color rgb="FF000000"/>
        <rFont val="Times New Roman"/>
        <family val="1"/>
        <charset val="186"/>
      </rPr>
      <t xml:space="preserve">. Veselības apdrošināšana 0,11 </t>
    </r>
    <r>
      <rPr>
        <i/>
        <sz val="12"/>
        <color rgb="FF000000"/>
        <rFont val="Times New Roman"/>
        <family val="1"/>
        <charset val="186"/>
      </rPr>
      <t>euro</t>
    </r>
    <r>
      <rPr>
        <sz val="12"/>
        <color rgb="FF000000"/>
        <rFont val="Times New Roman"/>
        <family val="1"/>
        <charset val="186"/>
      </rPr>
      <t xml:space="preserve">. (2,06 + 0,11) * 276 vienības = </t>
    </r>
    <r>
      <rPr>
        <b/>
        <sz val="12"/>
        <color rgb="FF000000"/>
        <rFont val="Times New Roman"/>
        <family val="1"/>
        <charset val="186"/>
      </rPr>
      <t xml:space="preserve">598,92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</si>
  <si>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1534,56 </t>
    </r>
    <r>
      <rPr>
        <b/>
        <i/>
        <sz val="12"/>
        <color rgb="FF000000"/>
        <rFont val="Times New Roman"/>
        <family val="1"/>
        <charset val="186"/>
      </rPr>
      <t>euro.</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</si>
  <si>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276</t>
    </r>
    <r>
      <rPr>
        <sz val="12"/>
        <color rgb="FF000000"/>
        <rFont val="Times New Roman"/>
        <family val="1"/>
        <charset val="186"/>
      </rPr>
      <t xml:space="preserve"> vienības = </t>
    </r>
    <r>
      <rPr>
        <b/>
        <sz val="12"/>
        <color rgb="FF000000"/>
        <rFont val="Times New Roman"/>
        <family val="1"/>
        <charset val="186"/>
      </rPr>
      <t xml:space="preserve">361,56 </t>
    </r>
    <r>
      <rPr>
        <b/>
        <i/>
        <sz val="12"/>
        <color rgb="FF000000"/>
        <rFont val="Times New Roman"/>
        <family val="1"/>
        <charset val="186"/>
      </rPr>
      <t>euro</t>
    </r>
    <r>
      <rPr>
        <b/>
        <sz val="12"/>
        <color rgb="FF000000"/>
        <rFont val="Times New Roman"/>
        <family val="1"/>
        <charset val="186"/>
      </rPr>
      <t>.</t>
    </r>
  </si>
  <si>
    <r>
      <t xml:space="preserve">Izdevumi par komunālajiem pakalpojumiem: 0,20 </t>
    </r>
    <r>
      <rPr>
        <i/>
        <sz val="12"/>
        <color rgb="FF000000"/>
        <rFont val="Times New Roman"/>
        <family val="1"/>
        <charset val="186"/>
      </rPr>
      <t>euro</t>
    </r>
    <r>
      <rPr>
        <sz val="12"/>
        <color rgb="FF000000"/>
        <rFont val="Times New Roman"/>
        <family val="1"/>
        <charset val="186"/>
      </rPr>
      <t xml:space="preserve"> * 276 vienības= </t>
    </r>
    <r>
      <rPr>
        <b/>
        <sz val="12"/>
        <color rgb="FF000000"/>
        <rFont val="Times New Roman"/>
        <family val="1"/>
        <charset val="186"/>
      </rPr>
      <t xml:space="preserve">55,20 </t>
    </r>
    <r>
      <rPr>
        <b/>
        <i/>
        <sz val="12"/>
        <color rgb="FF000000"/>
        <rFont val="Times New Roman"/>
        <family val="1"/>
        <charset val="186"/>
      </rPr>
      <t>euro.</t>
    </r>
  </si>
  <si>
    <r>
      <t xml:space="preserve">Nekustamā īpašuma uzturēšana (telpu uzkopšana, apsardze, apsaimniekošana)  0,02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5,52 </t>
    </r>
    <r>
      <rPr>
        <b/>
        <i/>
        <sz val="12"/>
        <color rgb="FF000000"/>
        <rFont val="Times New Roman"/>
        <family val="1"/>
        <charset val="186"/>
      </rPr>
      <t>euro.</t>
    </r>
  </si>
  <si>
    <r>
      <t xml:space="preserve">Datoru programmatūru uzturēšana, pilnveidošana un papildināšana  0,13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35,88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</si>
  <si>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0,12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33,12 </t>
    </r>
    <r>
      <rPr>
        <b/>
        <i/>
        <sz val="12"/>
        <color rgb="FF000000"/>
        <rFont val="Times New Roman"/>
        <family val="1"/>
        <charset val="186"/>
      </rPr>
      <t>euro.</t>
    </r>
  </si>
  <si>
    <r>
      <t xml:space="preserve">Ēku, telpu īre un noma 0,77 </t>
    </r>
    <r>
      <rPr>
        <i/>
        <sz val="12"/>
        <color rgb="FF000000"/>
        <rFont val="Times New Roman"/>
        <family val="1"/>
        <charset val="186"/>
      </rPr>
      <t>euro</t>
    </r>
    <r>
      <rPr>
        <sz val="12"/>
        <color rgb="FF000000"/>
        <rFont val="Times New Roman"/>
        <family val="1"/>
        <charset val="186"/>
      </rPr>
      <t xml:space="preserve"> * 276 vienības = </t>
    </r>
    <r>
      <rPr>
        <b/>
        <sz val="12"/>
        <color rgb="FF000000"/>
        <rFont val="Times New Roman"/>
        <family val="1"/>
        <charset val="186"/>
      </rPr>
      <t xml:space="preserve">212,52 </t>
    </r>
    <r>
      <rPr>
        <b/>
        <i/>
        <sz val="12"/>
        <color rgb="FF000000"/>
        <rFont val="Times New Roman"/>
        <family val="1"/>
        <charset val="186"/>
      </rPr>
      <t>euro.</t>
    </r>
  </si>
  <si>
    <r>
      <t xml:space="preserve">Darba devēja valsts sociālās apdrošināšanas obligātās iemaksas.  0,38 * 23,59%=0,09 </t>
    </r>
    <r>
      <rPr>
        <i/>
        <sz val="12"/>
        <color rgb="FF000000"/>
        <rFont val="Times New Roman"/>
        <family val="1"/>
        <charset val="186"/>
      </rPr>
      <t>euro.</t>
    </r>
    <r>
      <rPr>
        <sz val="12"/>
        <color rgb="FF000000"/>
        <rFont val="Times New Roman"/>
        <family val="1"/>
        <charset val="186"/>
      </rPr>
      <t xml:space="preserve"> Veselības apdrošināšana  0,01 </t>
    </r>
    <r>
      <rPr>
        <i/>
        <sz val="12"/>
        <color rgb="FF000000"/>
        <rFont val="Times New Roman"/>
        <family val="1"/>
        <charset val="186"/>
      </rPr>
      <t>euro.</t>
    </r>
    <r>
      <rPr>
        <sz val="12"/>
        <color rgb="FF000000"/>
        <rFont val="Times New Roman"/>
        <family val="1"/>
        <charset val="186"/>
      </rPr>
      <t xml:space="preserve"> (0,09 + 0,01) * 1130 vienības = </t>
    </r>
    <r>
      <rPr>
        <b/>
        <sz val="12"/>
        <color rgb="FF000000"/>
        <rFont val="Times New Roman"/>
        <family val="1"/>
        <charset val="186"/>
      </rPr>
      <t xml:space="preserve">113,00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</si>
  <si>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Produktu drošuma un tirgus uzraudzības nodaļas vadītāja (35. saime, IVA līmenis, 11.algu grupa, 3. kategorija, mēnešalga 1382 EUR). Stundas tarifa likme 8,23 </t>
    </r>
    <r>
      <rPr>
        <i/>
        <sz val="12"/>
        <color rgb="FF000000"/>
        <rFont val="Times New Roman"/>
        <family val="1"/>
        <charset val="186"/>
      </rPr>
      <t>euro</t>
    </r>
    <r>
      <rPr>
        <sz val="12"/>
        <color rgb="FF000000"/>
        <rFont val="Times New Roman"/>
        <family val="1"/>
        <charset val="186"/>
      </rPr>
      <t xml:space="preserve"> =1382/168. Nodaļas vadītāja sagatavoto dokumentu izskatīšanai un pielikumu parakstīšanai patērē 3 minūtes 8,23*3/60= 0,41 </t>
    </r>
    <r>
      <rPr>
        <i/>
        <sz val="12"/>
        <color rgb="FF000000"/>
        <rFont val="Times New Roman"/>
        <family val="1"/>
        <charset val="186"/>
      </rPr>
      <t>euro.</t>
    </r>
    <r>
      <rPr>
        <sz val="12"/>
        <color rgb="FF000000"/>
        <rFont val="Times New Roman"/>
        <family val="1"/>
        <charset val="186"/>
      </rPr>
      <t xml:space="preserve"> 
Inspekcijas vadītājs (1.saime, IVC līmenis, 15.algu grupa, 3. kategorija, mēnešalga 2353 EUR). Stundas tarifa likme 14,01 </t>
    </r>
    <r>
      <rPr>
        <i/>
        <sz val="12"/>
        <color rgb="FF000000"/>
        <rFont val="Times New Roman"/>
        <family val="1"/>
        <charset val="186"/>
      </rPr>
      <t>euro</t>
    </r>
    <r>
      <rPr>
        <sz val="12"/>
        <color rgb="FF000000"/>
        <rFont val="Times New Roman"/>
        <family val="1"/>
        <charset val="186"/>
      </rPr>
      <t xml:space="preserve"> =2353/168 (vid.d.stundu.sk. mēnesī). Vadītājs sagatavoto dokumentu izskatīšanai un sertifikāta parakstīšanai patērē 3 minūtes 14,01*3/60= 0,70 </t>
    </r>
    <r>
      <rPr>
        <i/>
        <sz val="12"/>
        <color rgb="FF000000"/>
        <rFont val="Times New Roman"/>
        <family val="1"/>
        <charset val="186"/>
      </rPr>
      <t>euro.</t>
    </r>
    <r>
      <rPr>
        <sz val="12"/>
        <color rgb="FF000000"/>
        <rFont val="Times New Roman"/>
        <family val="1"/>
        <charset val="186"/>
      </rPr>
      <t xml:space="preserve"> 
Atalgojums (0,24+2,05+0,41+0,70)= 3,40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17,00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</si>
  <si>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3,40 * 23,59% = 0,80 </t>
    </r>
    <r>
      <rPr>
        <i/>
        <sz val="12"/>
        <color rgb="FF000000"/>
        <rFont val="Times New Roman"/>
        <family val="1"/>
        <charset val="186"/>
      </rPr>
      <t>euro.</t>
    </r>
    <r>
      <rPr>
        <sz val="12"/>
        <color rgb="FF000000"/>
        <rFont val="Times New Roman"/>
        <family val="1"/>
        <charset val="186"/>
      </rPr>
      <t xml:space="preserve">  0,80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4,00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</si>
  <si>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0,7 h patērē parauga ņemšanai. 8,732 * 0,7 h= 6,11 </t>
    </r>
    <r>
      <rPr>
        <i/>
        <sz val="12"/>
        <color rgb="FF000000"/>
        <rFont val="Times New Roman"/>
        <family val="1"/>
        <charset val="186"/>
      </rPr>
      <t xml:space="preserve">euro. </t>
    </r>
    <r>
      <rPr>
        <sz val="12"/>
        <color rgb="FF000000"/>
        <rFont val="Times New Roman"/>
        <family val="1"/>
        <charset val="186"/>
      </rPr>
      <t xml:space="preserve">6,11 </t>
    </r>
    <r>
      <rPr>
        <i/>
        <sz val="12"/>
        <color rgb="FF000000"/>
        <rFont val="Times New Roman"/>
        <family val="1"/>
        <charset val="186"/>
      </rPr>
      <t xml:space="preserve">euro </t>
    </r>
    <r>
      <rPr>
        <sz val="12"/>
        <color rgb="FF000000"/>
        <rFont val="Times New Roman"/>
        <family val="1"/>
        <charset val="186"/>
      </rPr>
      <t xml:space="preserve">* 127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775,97 </t>
    </r>
    <r>
      <rPr>
        <b/>
        <i/>
        <sz val="12"/>
        <color rgb="FF000000"/>
        <rFont val="Times New Roman"/>
        <family val="1"/>
        <charset val="186"/>
      </rPr>
      <t>euro.</t>
    </r>
  </si>
  <si>
    <r>
      <t xml:space="preserve">Darba devēja valsts sociālās apdrošināšanas obligātās iemaksas. 6,11 </t>
    </r>
    <r>
      <rPr>
        <i/>
        <sz val="12"/>
        <color rgb="FF000000"/>
        <rFont val="Times New Roman"/>
        <family val="1"/>
        <charset val="186"/>
      </rPr>
      <t>euro</t>
    </r>
    <r>
      <rPr>
        <sz val="12"/>
        <color rgb="FF000000"/>
        <rFont val="Times New Roman"/>
        <family val="1"/>
        <charset val="186"/>
      </rPr>
      <t xml:space="preserve"> * 23,59%= 1,44 </t>
    </r>
    <r>
      <rPr>
        <i/>
        <sz val="12"/>
        <color rgb="FF000000"/>
        <rFont val="Times New Roman"/>
        <family val="1"/>
        <charset val="186"/>
      </rPr>
      <t>euro</t>
    </r>
    <r>
      <rPr>
        <sz val="12"/>
        <color rgb="FF000000"/>
        <rFont val="Times New Roman"/>
        <family val="1"/>
        <charset val="186"/>
      </rPr>
      <t xml:space="preserve">. Veselības apdrošināšana 0,07 </t>
    </r>
    <r>
      <rPr>
        <i/>
        <sz val="12"/>
        <color rgb="FF000000"/>
        <rFont val="Times New Roman"/>
        <family val="1"/>
        <charset val="186"/>
      </rPr>
      <t>euro</t>
    </r>
    <r>
      <rPr>
        <sz val="12"/>
        <color rgb="FF000000"/>
        <rFont val="Times New Roman"/>
        <family val="1"/>
        <charset val="186"/>
      </rPr>
      <t xml:space="preserve">. (1,44 + 0,07) * 127 vienības = </t>
    </r>
    <r>
      <rPr>
        <b/>
        <sz val="12"/>
        <color rgb="FF000000"/>
        <rFont val="Times New Roman"/>
        <family val="1"/>
        <charset val="186"/>
      </rPr>
      <t xml:space="preserve">191,77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</si>
  <si>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Atalgojums (0,24+2,05)= 2,29 </t>
    </r>
    <r>
      <rPr>
        <i/>
        <sz val="12"/>
        <color rgb="FF000000"/>
        <rFont val="Times New Roman"/>
        <family val="1"/>
        <charset val="186"/>
      </rPr>
      <t>euro</t>
    </r>
    <r>
      <rPr>
        <sz val="12"/>
        <color rgb="FF000000"/>
        <rFont val="Times New Roman"/>
        <family val="1"/>
        <charset val="186"/>
      </rPr>
      <t xml:space="preserve"> * 127 vienības =</t>
    </r>
    <r>
      <rPr>
        <b/>
        <sz val="12"/>
        <color rgb="FF000000"/>
        <rFont val="Times New Roman"/>
        <family val="1"/>
        <charset val="186"/>
      </rPr>
      <t xml:space="preserve">290,83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</si>
  <si>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2,29 * 23,59% = 0,54 </t>
    </r>
    <r>
      <rPr>
        <i/>
        <sz val="12"/>
        <color rgb="FF000000"/>
        <rFont val="Times New Roman"/>
        <family val="1"/>
        <charset val="186"/>
      </rPr>
      <t>euro.</t>
    </r>
    <r>
      <rPr>
        <sz val="12"/>
        <color rgb="FF000000"/>
        <rFont val="Times New Roman"/>
        <family val="1"/>
        <charset val="186"/>
      </rPr>
      <t xml:space="preserve">  0,54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68,58 </t>
    </r>
    <r>
      <rPr>
        <b/>
        <i/>
        <sz val="12"/>
        <color rgb="FF000000"/>
        <rFont val="Times New Roman"/>
        <family val="1"/>
        <charset val="186"/>
      </rPr>
      <t>euro.</t>
    </r>
  </si>
  <si>
    <r>
      <t xml:space="preserve">Izdevumi par komunālajiem pakalpojumiem: 0,14 </t>
    </r>
    <r>
      <rPr>
        <i/>
        <sz val="12"/>
        <color rgb="FF000000"/>
        <rFont val="Times New Roman"/>
        <family val="1"/>
        <charset val="186"/>
      </rPr>
      <t>euro</t>
    </r>
    <r>
      <rPr>
        <sz val="12"/>
        <color rgb="FF000000"/>
        <rFont val="Times New Roman"/>
        <family val="1"/>
        <charset val="186"/>
      </rPr>
      <t xml:space="preserve"> * 127 vienības= </t>
    </r>
    <r>
      <rPr>
        <b/>
        <sz val="12"/>
        <color rgb="FF000000"/>
        <rFont val="Times New Roman"/>
        <family val="1"/>
        <charset val="186"/>
      </rPr>
      <t xml:space="preserve">17,78 </t>
    </r>
    <r>
      <rPr>
        <b/>
        <i/>
        <sz val="12"/>
        <color rgb="FF000000"/>
        <rFont val="Times New Roman"/>
        <family val="1"/>
        <charset val="186"/>
      </rPr>
      <t>euro.</t>
    </r>
  </si>
  <si>
    <r>
      <t xml:space="preserve">Nekustamā īpašuma uzturēšana (telpu uzkopšana, apsardze, apsaimniekošana) </t>
    </r>
    <r>
      <rPr>
        <b/>
        <sz val="12"/>
        <color rgb="FF000000"/>
        <rFont val="Times New Roman"/>
        <family val="1"/>
        <charset val="186"/>
      </rPr>
      <t xml:space="preserve">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1,27 </t>
    </r>
    <r>
      <rPr>
        <b/>
        <i/>
        <sz val="12"/>
        <color rgb="FF000000"/>
        <rFont val="Times New Roman"/>
        <family val="1"/>
        <charset val="186"/>
      </rPr>
      <t>euro.</t>
    </r>
  </si>
  <si>
    <r>
      <t xml:space="preserve">Ēku, telpu īre un noma </t>
    </r>
    <r>
      <rPr>
        <b/>
        <sz val="12"/>
        <color rgb="FF000000"/>
        <rFont val="Times New Roman"/>
        <family val="1"/>
        <charset val="186"/>
      </rPr>
      <t xml:space="preserve"> </t>
    </r>
    <r>
      <rPr>
        <sz val="12"/>
        <color rgb="FF000000"/>
        <rFont val="Times New Roman"/>
        <family val="1"/>
        <charset val="186"/>
      </rPr>
      <t xml:space="preserve">0,54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68,58 </t>
    </r>
    <r>
      <rPr>
        <b/>
        <i/>
        <sz val="12"/>
        <color rgb="FF000000"/>
        <rFont val="Times New Roman"/>
        <family val="1"/>
        <charset val="186"/>
      </rPr>
      <t>euro.</t>
    </r>
  </si>
  <si>
    <r>
      <t xml:space="preserve">Datoru programmatūru uzturēšana, pilnveidošana un papildināšana  0,09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11,43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</si>
  <si>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0,08 </t>
    </r>
    <r>
      <rPr>
        <i/>
        <sz val="12"/>
        <color rgb="FF000000"/>
        <rFont val="Times New Roman"/>
        <family val="1"/>
        <charset val="186"/>
      </rPr>
      <t>euro</t>
    </r>
    <r>
      <rPr>
        <sz val="12"/>
        <color rgb="FF000000"/>
        <rFont val="Times New Roman"/>
        <family val="1"/>
        <charset val="186"/>
      </rPr>
      <t xml:space="preserve"> * 127 vienības = </t>
    </r>
    <r>
      <rPr>
        <b/>
        <sz val="12"/>
        <color rgb="FF000000"/>
        <rFont val="Times New Roman"/>
        <family val="1"/>
        <charset val="186"/>
      </rPr>
      <t xml:space="preserve">10,16 </t>
    </r>
    <r>
      <rPr>
        <b/>
        <i/>
        <sz val="12"/>
        <color rgb="FF000000"/>
        <rFont val="Times New Roman"/>
        <family val="1"/>
        <charset val="186"/>
      </rPr>
      <t>euro.</t>
    </r>
  </si>
  <si>
    <r>
      <t xml:space="preserve">Darba devēja valsts sociālās apdrošināšanas obligātās iemaksas. 5,24 </t>
    </r>
    <r>
      <rPr>
        <i/>
        <sz val="12"/>
        <color rgb="FF000000"/>
        <rFont val="Times New Roman"/>
        <family val="1"/>
        <charset val="186"/>
      </rPr>
      <t>euro</t>
    </r>
    <r>
      <rPr>
        <sz val="12"/>
        <color rgb="FF000000"/>
        <rFont val="Times New Roman"/>
        <family val="1"/>
        <charset val="186"/>
      </rPr>
      <t xml:space="preserve"> * 23,59%= 1,24 </t>
    </r>
    <r>
      <rPr>
        <i/>
        <sz val="12"/>
        <color rgb="FF000000"/>
        <rFont val="Times New Roman"/>
        <family val="1"/>
        <charset val="186"/>
      </rPr>
      <t>euro</t>
    </r>
    <r>
      <rPr>
        <sz val="12"/>
        <color rgb="FF000000"/>
        <rFont val="Times New Roman"/>
        <family val="1"/>
        <charset val="186"/>
      </rPr>
      <t xml:space="preserve">. Veselības apdrošināšana 0,06 </t>
    </r>
    <r>
      <rPr>
        <i/>
        <sz val="12"/>
        <color rgb="FF000000"/>
        <rFont val="Times New Roman"/>
        <family val="1"/>
        <charset val="186"/>
      </rPr>
      <t>euro</t>
    </r>
    <r>
      <rPr>
        <sz val="12"/>
        <color rgb="FF000000"/>
        <rFont val="Times New Roman"/>
        <family val="1"/>
        <charset val="186"/>
      </rPr>
      <t xml:space="preserve">. (1,24 + 0,06) * 55 vienības = </t>
    </r>
    <r>
      <rPr>
        <b/>
        <sz val="12"/>
        <color rgb="FF000000"/>
        <rFont val="Times New Roman"/>
        <family val="1"/>
        <charset val="186"/>
      </rPr>
      <t xml:space="preserve">71,50  </t>
    </r>
    <r>
      <rPr>
        <b/>
        <i/>
        <sz val="12"/>
        <color rgb="FF000000"/>
        <rFont val="Times New Roman"/>
        <family val="1"/>
        <charset val="186"/>
      </rPr>
      <t>euro</t>
    </r>
    <r>
      <rPr>
        <b/>
        <sz val="12"/>
        <color rgb="FF000000"/>
        <rFont val="Times New Roman"/>
        <family val="1"/>
        <charset val="186"/>
      </rPr>
      <t xml:space="preserve">. </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</si>
  <si>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0,6 h patērē parauga ņemšanai. 8,732 * 0,6 h= 5,24 </t>
    </r>
    <r>
      <rPr>
        <i/>
        <sz val="12"/>
        <color rgb="FF000000"/>
        <rFont val="Times New Roman"/>
        <family val="1"/>
        <charset val="186"/>
      </rPr>
      <t xml:space="preserve">euro. </t>
    </r>
    <r>
      <rPr>
        <sz val="12"/>
        <color rgb="FF000000"/>
        <rFont val="Times New Roman"/>
        <family val="1"/>
        <charset val="186"/>
      </rPr>
      <t xml:space="preserve">5,24 </t>
    </r>
    <r>
      <rPr>
        <i/>
        <sz val="12"/>
        <color rgb="FF000000"/>
        <rFont val="Times New Roman"/>
        <family val="1"/>
        <charset val="186"/>
      </rPr>
      <t xml:space="preserve">euro </t>
    </r>
    <r>
      <rPr>
        <sz val="12"/>
        <color rgb="FF000000"/>
        <rFont val="Times New Roman"/>
        <family val="1"/>
        <charset val="186"/>
      </rPr>
      <t xml:space="preserve">* 55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288,20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</si>
  <si>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Atalgojums (0,24+2,05)= 2,29 </t>
    </r>
    <r>
      <rPr>
        <i/>
        <sz val="12"/>
        <color rgb="FF000000"/>
        <rFont val="Times New Roman"/>
        <family val="1"/>
        <charset val="186"/>
      </rPr>
      <t>euro</t>
    </r>
    <r>
      <rPr>
        <sz val="12"/>
        <color rgb="FF000000"/>
        <rFont val="Times New Roman"/>
        <family val="1"/>
        <charset val="186"/>
      </rPr>
      <t xml:space="preserve"> * 55 vienības =</t>
    </r>
    <r>
      <rPr>
        <b/>
        <sz val="12"/>
        <color rgb="FF000000"/>
        <rFont val="Times New Roman"/>
        <family val="1"/>
        <charset val="186"/>
      </rPr>
      <t xml:space="preserve">125,95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</si>
  <si>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2,29 * 23,59% = 0,54 </t>
    </r>
    <r>
      <rPr>
        <i/>
        <sz val="12"/>
        <color rgb="FF000000"/>
        <rFont val="Times New Roman"/>
        <family val="1"/>
        <charset val="186"/>
      </rPr>
      <t>euro.</t>
    </r>
    <r>
      <rPr>
        <sz val="12"/>
        <color rgb="FF000000"/>
        <rFont val="Times New Roman"/>
        <family val="1"/>
        <charset val="186"/>
      </rPr>
      <t xml:space="preserve">  0,54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29,70 </t>
    </r>
    <r>
      <rPr>
        <b/>
        <i/>
        <sz val="12"/>
        <color rgb="FF000000"/>
        <rFont val="Times New Roman"/>
        <family val="1"/>
        <charset val="186"/>
      </rPr>
      <t>euro.</t>
    </r>
  </si>
  <si>
    <r>
      <t xml:space="preserve">Izdevumi par komunālajiem pakalpojumiem: 0,12 euro * 55 vienības= </t>
    </r>
    <r>
      <rPr>
        <b/>
        <sz val="12"/>
        <color rgb="FF000000"/>
        <rFont val="Times New Roman"/>
        <family val="1"/>
        <charset val="186"/>
      </rPr>
      <t xml:space="preserve">6,60 </t>
    </r>
    <r>
      <rPr>
        <b/>
        <i/>
        <sz val="12"/>
        <color rgb="FF000000"/>
        <rFont val="Times New Roman"/>
        <family val="1"/>
        <charset val="186"/>
      </rPr>
      <t>euro.</t>
    </r>
  </si>
  <si>
    <r>
      <t xml:space="preserve">Nekustamā īpašuma uzturēšana (telpu uzkopšana, apsardze, apsaimniekošana) 0,01 euro * 55 vienības = </t>
    </r>
    <r>
      <rPr>
        <b/>
        <sz val="12"/>
        <color rgb="FF000000"/>
        <rFont val="Times New Roman"/>
        <family val="1"/>
        <charset val="186"/>
      </rPr>
      <t xml:space="preserve">0,55 </t>
    </r>
    <r>
      <rPr>
        <b/>
        <i/>
        <sz val="12"/>
        <color rgb="FF000000"/>
        <rFont val="Times New Roman"/>
        <family val="1"/>
        <charset val="186"/>
      </rPr>
      <t>euro.</t>
    </r>
  </si>
  <si>
    <r>
      <t xml:space="preserve">Ēku, telpu īre un noma 0,46 euro * 55 vienības = </t>
    </r>
    <r>
      <rPr>
        <b/>
        <sz val="12"/>
        <color rgb="FF000000"/>
        <rFont val="Times New Roman"/>
        <family val="1"/>
        <charset val="186"/>
      </rPr>
      <t xml:space="preserve">25,30 </t>
    </r>
    <r>
      <rPr>
        <b/>
        <i/>
        <sz val="12"/>
        <color rgb="FF000000"/>
        <rFont val="Times New Roman"/>
        <family val="1"/>
        <charset val="186"/>
      </rPr>
      <t>euro.</t>
    </r>
  </si>
  <si>
    <r>
      <t xml:space="preserve">Datoru programmatūru uzturēšana, pilnveidošana un papildināšana  0,08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4,40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</si>
  <si>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0,07 euro * 55 vienības = </t>
    </r>
    <r>
      <rPr>
        <b/>
        <sz val="12"/>
        <color rgb="FF000000"/>
        <rFont val="Times New Roman"/>
        <family val="1"/>
        <charset val="186"/>
      </rPr>
      <t xml:space="preserve">3,85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</si>
  <si>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1,06 h patērē parauga ņemšanai. 8,732 * 1,06 h= 9,26 </t>
    </r>
    <r>
      <rPr>
        <i/>
        <sz val="12"/>
        <color rgb="FF000000"/>
        <rFont val="Times New Roman"/>
        <family val="1"/>
        <charset val="186"/>
      </rPr>
      <t xml:space="preserve">euro. </t>
    </r>
    <r>
      <rPr>
        <sz val="12"/>
        <color rgb="FF000000"/>
        <rFont val="Times New Roman"/>
        <family val="1"/>
        <charset val="186"/>
      </rPr>
      <t xml:space="preserve">9,26 </t>
    </r>
    <r>
      <rPr>
        <i/>
        <sz val="12"/>
        <color rgb="FF000000"/>
        <rFont val="Times New Roman"/>
        <family val="1"/>
        <charset val="186"/>
      </rPr>
      <t xml:space="preserve">euro </t>
    </r>
    <r>
      <rPr>
        <sz val="12"/>
        <color rgb="FF000000"/>
        <rFont val="Times New Roman"/>
        <family val="1"/>
        <charset val="186"/>
      </rPr>
      <t xml:space="preserve">* 2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18,52 </t>
    </r>
    <r>
      <rPr>
        <b/>
        <i/>
        <sz val="12"/>
        <color rgb="FF000000"/>
        <rFont val="Times New Roman"/>
        <family val="1"/>
        <charset val="186"/>
      </rPr>
      <t>euro.</t>
    </r>
  </si>
  <si>
    <r>
      <t xml:space="preserve">Darba devēja valsts sociālās apdrošināšanas obligātās iemaksas. 9,26 </t>
    </r>
    <r>
      <rPr>
        <i/>
        <sz val="12"/>
        <color rgb="FF000000"/>
        <rFont val="Times New Roman"/>
        <family val="1"/>
        <charset val="186"/>
      </rPr>
      <t>euro</t>
    </r>
    <r>
      <rPr>
        <sz val="12"/>
        <color rgb="FF000000"/>
        <rFont val="Times New Roman"/>
        <family val="1"/>
        <charset val="186"/>
      </rPr>
      <t xml:space="preserve"> * 23,59%= 2,18 </t>
    </r>
    <r>
      <rPr>
        <i/>
        <sz val="12"/>
        <color rgb="FF000000"/>
        <rFont val="Times New Roman"/>
        <family val="1"/>
        <charset val="186"/>
      </rPr>
      <t>euro</t>
    </r>
    <r>
      <rPr>
        <sz val="12"/>
        <color rgb="FF000000"/>
        <rFont val="Times New Roman"/>
        <family val="1"/>
        <charset val="186"/>
      </rPr>
      <t xml:space="preserve">. Veselības apdrošināšana 0,11 </t>
    </r>
    <r>
      <rPr>
        <i/>
        <sz val="12"/>
        <color rgb="FF000000"/>
        <rFont val="Times New Roman"/>
        <family val="1"/>
        <charset val="186"/>
      </rPr>
      <t>euro</t>
    </r>
    <r>
      <rPr>
        <sz val="12"/>
        <color rgb="FF000000"/>
        <rFont val="Times New Roman"/>
        <family val="1"/>
        <charset val="186"/>
      </rPr>
      <t xml:space="preserve">. (2,18 + 0,11) *2 vienības = </t>
    </r>
    <r>
      <rPr>
        <b/>
        <sz val="12"/>
        <color rgb="FF000000"/>
        <rFont val="Times New Roman"/>
        <family val="1"/>
        <charset val="186"/>
      </rPr>
      <t xml:space="preserve">4,58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</si>
  <si>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Atalgojums (0,24+2,05)= 2,29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4,58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</si>
  <si>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2,29 * 23,59% = 0,54 </t>
    </r>
    <r>
      <rPr>
        <i/>
        <sz val="12"/>
        <color rgb="FF000000"/>
        <rFont val="Times New Roman"/>
        <family val="1"/>
        <charset val="186"/>
      </rPr>
      <t>euro.</t>
    </r>
    <r>
      <rPr>
        <sz val="12"/>
        <color rgb="FF000000"/>
        <rFont val="Times New Roman"/>
        <family val="1"/>
        <charset val="186"/>
      </rPr>
      <t xml:space="preserve">  0,54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1,08 </t>
    </r>
    <r>
      <rPr>
        <b/>
        <i/>
        <sz val="12"/>
        <color rgb="FF000000"/>
        <rFont val="Times New Roman"/>
        <family val="1"/>
        <charset val="186"/>
      </rPr>
      <t>euro.</t>
    </r>
  </si>
  <si>
    <r>
      <t xml:space="preserve">Izdevumi par komunālajiem pakalpojumiem: 0,21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0,42 </t>
    </r>
    <r>
      <rPr>
        <b/>
        <i/>
        <sz val="12"/>
        <color rgb="FF000000"/>
        <rFont val="Times New Roman"/>
        <family val="1"/>
        <charset val="186"/>
      </rPr>
      <t>euro.</t>
    </r>
  </si>
  <si>
    <r>
      <t xml:space="preserve">Iestādes administratīvie izdevumi un ar iestādes darbības nodrošināšanu saistītie izdevumi 0,03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0,06 </t>
    </r>
    <r>
      <rPr>
        <b/>
        <i/>
        <sz val="12"/>
        <color rgb="FF000000"/>
        <rFont val="Times New Roman"/>
        <family val="1"/>
        <charset val="186"/>
      </rPr>
      <t>euro.</t>
    </r>
  </si>
  <si>
    <r>
      <t xml:space="preserve">Nekustamā īpašuma uzturēšana (telpu uzkopšana, apsardze, apsaimniekošana) 0,02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0,04 </t>
    </r>
    <r>
      <rPr>
        <b/>
        <i/>
        <sz val="12"/>
        <color rgb="FF000000"/>
        <rFont val="Times New Roman"/>
        <family val="1"/>
        <charset val="186"/>
      </rPr>
      <t>euro.</t>
    </r>
  </si>
  <si>
    <r>
      <t xml:space="preserve">Ēku, telpu īre un noma 0,81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1,62 </t>
    </r>
    <r>
      <rPr>
        <b/>
        <i/>
        <sz val="12"/>
        <color rgb="FF000000"/>
        <rFont val="Times New Roman"/>
        <family val="1"/>
        <charset val="186"/>
      </rPr>
      <t>euro.</t>
    </r>
  </si>
  <si>
    <t>Datoru programmatūru uzturēšana, pilnveidošana un papildināšana  0,14 euro  * 2 vienības = 0,28 euro.</t>
  </si>
  <si>
    <r>
      <t xml:space="preserve">Standartprogrammatūras licenču noma (līdz 1g.) un uzturēšana (QPR programmatūras atbalsts un uzturēšana, antivīrusu licences, u.c.licences) 0,13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0,26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</si>
  <si>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euro = 1467/168 (vid.d.stundu.sk. mēnesī). 0,7 h patērē parauga ņemšanai. 8,732 * 0,7 h= 6,11 </t>
    </r>
    <r>
      <rPr>
        <i/>
        <sz val="12"/>
        <color rgb="FF000000"/>
        <rFont val="Times New Roman"/>
        <family val="1"/>
        <charset val="186"/>
      </rPr>
      <t xml:space="preserve">euro. </t>
    </r>
    <r>
      <rPr>
        <sz val="12"/>
        <color rgb="FF000000"/>
        <rFont val="Times New Roman"/>
        <family val="1"/>
        <charset val="186"/>
      </rPr>
      <t xml:space="preserve">6,11 </t>
    </r>
    <r>
      <rPr>
        <i/>
        <sz val="12"/>
        <color rgb="FF000000"/>
        <rFont val="Times New Roman"/>
        <family val="1"/>
        <charset val="186"/>
      </rPr>
      <t xml:space="preserve">euro </t>
    </r>
    <r>
      <rPr>
        <sz val="12"/>
        <color rgb="FF000000"/>
        <rFont val="Times New Roman"/>
        <family val="1"/>
        <charset val="186"/>
      </rPr>
      <t xml:space="preserve">* 21 </t>
    </r>
    <r>
      <rPr>
        <sz val="12"/>
        <rFont val="Times New Roman"/>
        <family val="1"/>
        <charset val="186"/>
      </rPr>
      <t xml:space="preserve">vienība </t>
    </r>
    <r>
      <rPr>
        <sz val="12"/>
        <color rgb="FF000000"/>
        <rFont val="Times New Roman"/>
        <family val="1"/>
        <charset val="186"/>
      </rPr>
      <t xml:space="preserve">= </t>
    </r>
    <r>
      <rPr>
        <b/>
        <sz val="12"/>
        <color rgb="FF000000"/>
        <rFont val="Times New Roman"/>
        <family val="1"/>
        <charset val="186"/>
      </rPr>
      <t xml:space="preserve">128,31 </t>
    </r>
    <r>
      <rPr>
        <b/>
        <i/>
        <sz val="12"/>
        <color rgb="FF000000"/>
        <rFont val="Times New Roman"/>
        <family val="1"/>
        <charset val="186"/>
      </rPr>
      <t>euro.</t>
    </r>
  </si>
  <si>
    <r>
      <t xml:space="preserve">Darba devēja valsts sociālās apdrošināšanas obligātās iemaksas. 6,11 </t>
    </r>
    <r>
      <rPr>
        <i/>
        <sz val="12"/>
        <color rgb="FF000000"/>
        <rFont val="Times New Roman"/>
        <family val="1"/>
        <charset val="186"/>
      </rPr>
      <t>euro</t>
    </r>
    <r>
      <rPr>
        <sz val="12"/>
        <color rgb="FF000000"/>
        <rFont val="Times New Roman"/>
        <family val="1"/>
        <charset val="186"/>
      </rPr>
      <t xml:space="preserve"> * 23,59%= 1,51 </t>
    </r>
    <r>
      <rPr>
        <i/>
        <sz val="12"/>
        <color rgb="FF000000"/>
        <rFont val="Times New Roman"/>
        <family val="1"/>
        <charset val="186"/>
      </rPr>
      <t>euro</t>
    </r>
    <r>
      <rPr>
        <sz val="12"/>
        <color rgb="FF000000"/>
        <rFont val="Times New Roman"/>
        <family val="1"/>
        <charset val="186"/>
      </rPr>
      <t xml:space="preserve">. Veselības apdrošināšana 0,07 </t>
    </r>
    <r>
      <rPr>
        <i/>
        <sz val="12"/>
        <color rgb="FF000000"/>
        <rFont val="Times New Roman"/>
        <family val="1"/>
        <charset val="186"/>
      </rPr>
      <t>euro</t>
    </r>
    <r>
      <rPr>
        <sz val="12"/>
        <color rgb="FF000000"/>
        <rFont val="Times New Roman"/>
        <family val="1"/>
        <charset val="186"/>
      </rPr>
      <t xml:space="preserve">. (1,51 + 0,07) * 21 vienība = </t>
    </r>
    <r>
      <rPr>
        <b/>
        <sz val="12"/>
        <color rgb="FF000000"/>
        <rFont val="Times New Roman"/>
        <family val="1"/>
        <charset val="186"/>
      </rPr>
      <t xml:space="preserve">31,71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</si>
  <si>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Atalgojums (0,24+2,05)= 2,29 </t>
    </r>
    <r>
      <rPr>
        <i/>
        <sz val="12"/>
        <color rgb="FF000000"/>
        <rFont val="Times New Roman"/>
        <family val="1"/>
        <charset val="186"/>
      </rPr>
      <t>euro</t>
    </r>
    <r>
      <rPr>
        <sz val="12"/>
        <color rgb="FF000000"/>
        <rFont val="Times New Roman"/>
        <family val="1"/>
        <charset val="186"/>
      </rPr>
      <t xml:space="preserve"> * 21 vienība =</t>
    </r>
    <r>
      <rPr>
        <b/>
        <sz val="12"/>
        <color rgb="FF000000"/>
        <rFont val="Times New Roman"/>
        <family val="1"/>
        <charset val="186"/>
      </rPr>
      <t xml:space="preserve">48,09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</si>
  <si>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2,29 * 23,59% = 0,54 </t>
    </r>
    <r>
      <rPr>
        <i/>
        <sz val="12"/>
        <color rgb="FF000000"/>
        <rFont val="Times New Roman"/>
        <family val="1"/>
        <charset val="186"/>
      </rPr>
      <t>euro.</t>
    </r>
    <r>
      <rPr>
        <sz val="12"/>
        <color rgb="FF000000"/>
        <rFont val="Times New Roman"/>
        <family val="1"/>
        <charset val="186"/>
      </rPr>
      <t xml:space="preserve">  0,54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11,34 </t>
    </r>
    <r>
      <rPr>
        <b/>
        <i/>
        <sz val="12"/>
        <color rgb="FF000000"/>
        <rFont val="Times New Roman"/>
        <family val="1"/>
        <charset val="186"/>
      </rPr>
      <t>euro.</t>
    </r>
  </si>
  <si>
    <r>
      <t xml:space="preserve">Izdevumi par komunālajiem pakalpojumiem: 0,14 </t>
    </r>
    <r>
      <rPr>
        <i/>
        <sz val="12"/>
        <color rgb="FF000000"/>
        <rFont val="Times New Roman"/>
        <family val="1"/>
        <charset val="186"/>
      </rPr>
      <t>euro</t>
    </r>
    <r>
      <rPr>
        <sz val="12"/>
        <color rgb="FF000000"/>
        <rFont val="Times New Roman"/>
        <family val="1"/>
        <charset val="186"/>
      </rPr>
      <t xml:space="preserve"> * 21 vienība=</t>
    </r>
    <r>
      <rPr>
        <b/>
        <sz val="12"/>
        <color rgb="FF000000"/>
        <rFont val="Times New Roman"/>
        <family val="1"/>
        <charset val="186"/>
      </rPr>
      <t xml:space="preserve"> 2,94 </t>
    </r>
    <r>
      <rPr>
        <b/>
        <i/>
        <sz val="12"/>
        <color rgb="FF000000"/>
        <rFont val="Times New Roman"/>
        <family val="1"/>
        <charset val="186"/>
      </rPr>
      <t>euro.</t>
    </r>
  </si>
  <si>
    <r>
      <t xml:space="preserve">Nekustamā īpašuma uzturēšana (telpu uzkopšana, apsardze, apsaimniekošana) 0,01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0,21 </t>
    </r>
    <r>
      <rPr>
        <b/>
        <i/>
        <sz val="12"/>
        <color rgb="FF000000"/>
        <rFont val="Times New Roman"/>
        <family val="1"/>
        <charset val="186"/>
      </rPr>
      <t>euro.</t>
    </r>
  </si>
  <si>
    <r>
      <t xml:space="preserve">Ēku, telpu īre un noma 0,54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11,34 </t>
    </r>
    <r>
      <rPr>
        <b/>
        <i/>
        <sz val="12"/>
        <color rgb="FF000000"/>
        <rFont val="Times New Roman"/>
        <family val="1"/>
        <charset val="186"/>
      </rPr>
      <t>euro.</t>
    </r>
  </si>
  <si>
    <r>
      <t xml:space="preserve">Datoru programmatūru uzturēšana, pilnveidošana un papildināšana  0,09 </t>
    </r>
    <r>
      <rPr>
        <i/>
        <sz val="12"/>
        <color rgb="FF000000"/>
        <rFont val="Times New Roman"/>
        <family val="1"/>
        <charset val="186"/>
      </rPr>
      <t>euro</t>
    </r>
    <r>
      <rPr>
        <sz val="12"/>
        <color rgb="FF000000"/>
        <rFont val="Times New Roman"/>
        <family val="1"/>
        <charset val="186"/>
      </rPr>
      <t xml:space="preserve">  * 21 vienība = </t>
    </r>
    <r>
      <rPr>
        <b/>
        <sz val="12"/>
        <color rgb="FF000000"/>
        <rFont val="Times New Roman"/>
        <family val="1"/>
        <charset val="186"/>
      </rPr>
      <t xml:space="preserve">1,89 </t>
    </r>
    <r>
      <rPr>
        <b/>
        <i/>
        <sz val="12"/>
        <color rgb="FF000000"/>
        <rFont val="Times New Roman"/>
        <family val="1"/>
        <charset val="186"/>
      </rPr>
      <t>euro.</t>
    </r>
  </si>
  <si>
    <r>
      <t xml:space="preserve">Standartprogrammatūras licenču noma (līdz 1g.) un uzturēšana (QPR programmatūras atbalsts un uzturēšana, antivīrusu licences, u.c.licences) 0,08 euro * 21 vienība = </t>
    </r>
    <r>
      <rPr>
        <b/>
        <sz val="12"/>
        <color rgb="FF000000"/>
        <rFont val="Times New Roman"/>
        <family val="1"/>
        <charset val="186"/>
      </rPr>
      <t xml:space="preserve">1,68 </t>
    </r>
    <r>
      <rPr>
        <b/>
        <i/>
        <sz val="12"/>
        <color rgb="FF000000"/>
        <rFont val="Times New Roman"/>
        <family val="1"/>
        <charset val="186"/>
      </rPr>
      <t>euro.</t>
    </r>
  </si>
  <si>
    <r>
      <t xml:space="preserve">Atalgojums. Vecākais higiēnas ārsts/ higiēnas ārsts (Vec.hig.ārsts 10.saime, IV līmenis, 12. algu grupa, 3. kategorija, vid. mēnešalga 1647 EUR/ hig.ārsts 10.saime, III līmenis, 10. algu grupa, 3. kategorija, vid. mēnešalga 1287 EUR). Stundas tarifa likme 8,732 </t>
    </r>
    <r>
      <rPr>
        <i/>
        <sz val="12"/>
        <color rgb="FF000000"/>
        <rFont val="Times New Roman"/>
        <family val="1"/>
        <charset val="186"/>
      </rPr>
      <t>euro</t>
    </r>
    <r>
      <rPr>
        <sz val="12"/>
        <color rgb="FF000000"/>
        <rFont val="Times New Roman"/>
        <family val="1"/>
        <charset val="186"/>
      </rPr>
      <t xml:space="preserve"> = 1467/168 (vid.d.stundu.sk. mēnesī). 5,5 h patērē novērtējuma sagatavošanai. 8,732 * 5,5 h= 48,03 </t>
    </r>
    <r>
      <rPr>
        <i/>
        <sz val="12"/>
        <color rgb="FF000000"/>
        <rFont val="Times New Roman"/>
        <family val="1"/>
        <charset val="186"/>
      </rPr>
      <t xml:space="preserve">euro. </t>
    </r>
    <r>
      <rPr>
        <sz val="12"/>
        <color rgb="FF000000"/>
        <rFont val="Times New Roman"/>
        <family val="1"/>
        <charset val="186"/>
      </rPr>
      <t xml:space="preserve">48,03 </t>
    </r>
    <r>
      <rPr>
        <i/>
        <sz val="12"/>
        <color rgb="FF000000"/>
        <rFont val="Times New Roman"/>
        <family val="1"/>
        <charset val="186"/>
      </rPr>
      <t>euro</t>
    </r>
    <r>
      <rPr>
        <sz val="12"/>
        <color rgb="FF000000"/>
        <rFont val="Times New Roman"/>
        <family val="1"/>
        <charset val="186"/>
      </rPr>
      <t xml:space="preserve">* 36 </t>
    </r>
    <r>
      <rPr>
        <sz val="12"/>
        <rFont val="Times New Roman"/>
        <family val="1"/>
        <charset val="186"/>
      </rPr>
      <t xml:space="preserve">vienības </t>
    </r>
    <r>
      <rPr>
        <sz val="12"/>
        <color rgb="FF000000"/>
        <rFont val="Times New Roman"/>
        <family val="1"/>
        <charset val="186"/>
      </rPr>
      <t xml:space="preserve">= </t>
    </r>
    <r>
      <rPr>
        <b/>
        <sz val="12"/>
        <color rgb="FF000000"/>
        <rFont val="Times New Roman"/>
        <family val="1"/>
        <charset val="186"/>
      </rPr>
      <t xml:space="preserve">1729,08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</si>
  <si>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Higiēnas novērtēšanas nodaļas vadītāja un Reģionālo nodaļu vadītāji (26.3 saime, V līmenis, 12.algu grupa, 3. kategorija, vid. mēnešalga 1647 EUR). Stundas tarifa likme 9,804 euro =1647/168. Nodaļu vadītāji sagatavoto dokumentu izskatīšanai un parakstīšanai patērē 20 minūtes 9,804*20/60= 3,27 </t>
    </r>
    <r>
      <rPr>
        <i/>
        <sz val="12"/>
        <color rgb="FF000000"/>
        <rFont val="Times New Roman"/>
        <family val="1"/>
        <charset val="186"/>
      </rPr>
      <t>euro.</t>
    </r>
    <r>
      <rPr>
        <sz val="12"/>
        <color rgb="FF000000"/>
        <rFont val="Times New Roman"/>
        <family val="1"/>
        <charset val="186"/>
      </rPr>
      <t xml:space="preserve"> 
Atalgojums (0,24+2,05+3,27) = 5,56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200,16 </t>
    </r>
    <r>
      <rPr>
        <b/>
        <i/>
        <sz val="12"/>
        <color rgb="FF000000"/>
        <rFont val="Times New Roman"/>
        <family val="1"/>
        <charset val="186"/>
      </rPr>
      <t>euro.</t>
    </r>
  </si>
  <si>
    <r>
      <t xml:space="preserve">Vadības, administrācijas, pārējo darbinieku Darba devēja valsts sociālās apdrošināšanas obligātās iemaksas. 5,56 </t>
    </r>
    <r>
      <rPr>
        <i/>
        <sz val="12"/>
        <color rgb="FF000000"/>
        <rFont val="Times New Roman"/>
        <family val="1"/>
        <charset val="186"/>
      </rPr>
      <t>euro</t>
    </r>
    <r>
      <rPr>
        <sz val="12"/>
        <color rgb="FF000000"/>
        <rFont val="Times New Roman"/>
        <family val="1"/>
        <charset val="186"/>
      </rPr>
      <t xml:space="preserve"> * 23,59%= 1,31 </t>
    </r>
    <r>
      <rPr>
        <i/>
        <sz val="12"/>
        <color rgb="FF000000"/>
        <rFont val="Times New Roman"/>
        <family val="1"/>
        <charset val="186"/>
      </rPr>
      <t>euro.</t>
    </r>
    <r>
      <rPr>
        <sz val="12"/>
        <color rgb="FF000000"/>
        <rFont val="Times New Roman"/>
        <family val="1"/>
        <charset val="186"/>
      </rPr>
      <t xml:space="preserve"> 1,31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36</t>
    </r>
    <r>
      <rPr>
        <sz val="12"/>
        <color rgb="FF000000"/>
        <rFont val="Times New Roman"/>
        <family val="1"/>
        <charset val="186"/>
      </rPr>
      <t xml:space="preserve"> vienības = </t>
    </r>
    <r>
      <rPr>
        <b/>
        <sz val="12"/>
        <color rgb="FF000000"/>
        <rFont val="Times New Roman"/>
        <family val="1"/>
        <charset val="186"/>
      </rPr>
      <t xml:space="preserve">47,16 </t>
    </r>
    <r>
      <rPr>
        <b/>
        <i/>
        <sz val="12"/>
        <color rgb="FF000000"/>
        <rFont val="Times New Roman"/>
        <family val="1"/>
        <charset val="186"/>
      </rPr>
      <t>euro</t>
    </r>
    <r>
      <rPr>
        <b/>
        <sz val="12"/>
        <color rgb="FF000000"/>
        <rFont val="Times New Roman"/>
        <family val="1"/>
        <charset val="186"/>
      </rPr>
      <t>.</t>
    </r>
  </si>
  <si>
    <r>
      <t xml:space="preserve">Pārējo sakaru pakalpojumu izdevumi: 0,24 </t>
    </r>
    <r>
      <rPr>
        <i/>
        <sz val="12"/>
        <color rgb="FF000000"/>
        <rFont val="Times New Roman"/>
        <family val="1"/>
        <charset val="186"/>
      </rPr>
      <t>euro</t>
    </r>
    <r>
      <rPr>
        <sz val="12"/>
        <color rgb="FF000000"/>
        <rFont val="Times New Roman"/>
        <family val="1"/>
        <charset val="186"/>
      </rPr>
      <t xml:space="preserve"> * 36 vienības =</t>
    </r>
    <r>
      <rPr>
        <b/>
        <sz val="12"/>
        <color rgb="FF000000"/>
        <rFont val="Times New Roman"/>
        <family val="1"/>
        <charset val="186"/>
      </rPr>
      <t xml:space="preserve"> 8,64 </t>
    </r>
    <r>
      <rPr>
        <b/>
        <i/>
        <sz val="12"/>
        <color rgb="FF000000"/>
        <rFont val="Times New Roman"/>
        <family val="1"/>
        <charset val="186"/>
      </rPr>
      <t>euro.</t>
    </r>
  </si>
  <si>
    <r>
      <t xml:space="preserve">Izdevumi par komunālajiem pakalpojumiem: 1,07 </t>
    </r>
    <r>
      <rPr>
        <i/>
        <sz val="12"/>
        <color rgb="FF000000"/>
        <rFont val="Times New Roman"/>
        <family val="1"/>
        <charset val="186"/>
      </rPr>
      <t>euro</t>
    </r>
    <r>
      <rPr>
        <sz val="12"/>
        <color rgb="FF000000"/>
        <rFont val="Times New Roman"/>
        <family val="1"/>
        <charset val="186"/>
      </rPr>
      <t xml:space="preserve"> * 36 vienības= </t>
    </r>
    <r>
      <rPr>
        <b/>
        <sz val="12"/>
        <color rgb="FF000000"/>
        <rFont val="Times New Roman"/>
        <family val="1"/>
        <charset val="186"/>
      </rPr>
      <t xml:space="preserve">38,52 </t>
    </r>
    <r>
      <rPr>
        <b/>
        <i/>
        <sz val="12"/>
        <color rgb="FF000000"/>
        <rFont val="Times New Roman"/>
        <family val="1"/>
        <charset val="186"/>
      </rPr>
      <t>euro.</t>
    </r>
  </si>
  <si>
    <r>
      <t xml:space="preserve">Iestādes administratīvie izdevumi un ar iestādes darbības nodrošināšanu saistītie izdevumi 0,15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5,40 </t>
    </r>
    <r>
      <rPr>
        <b/>
        <i/>
        <sz val="12"/>
        <color rgb="FF000000"/>
        <rFont val="Times New Roman"/>
        <family val="1"/>
        <charset val="186"/>
      </rPr>
      <t>euro.</t>
    </r>
  </si>
  <si>
    <r>
      <t xml:space="preserve">Iekārtas, inventāra un aparatūras  remonts, tehniskā apkalpošana 0,04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1,44 </t>
    </r>
    <r>
      <rPr>
        <b/>
        <i/>
        <sz val="12"/>
        <color rgb="FF000000"/>
        <rFont val="Times New Roman"/>
        <family val="1"/>
        <charset val="186"/>
      </rPr>
      <t>euro.</t>
    </r>
  </si>
  <si>
    <r>
      <t xml:space="preserve">Nekustamā īpašuma uzturēšana (telpu uzkopšana, apsardze, apsaimniekošana) 0,11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3,96 </t>
    </r>
    <r>
      <rPr>
        <b/>
        <i/>
        <sz val="12"/>
        <color rgb="FF000000"/>
        <rFont val="Times New Roman"/>
        <family val="1"/>
        <charset val="186"/>
      </rPr>
      <t>euro.</t>
    </r>
  </si>
  <si>
    <r>
      <t xml:space="preserve">Ēku, telpu īre un noma 4,22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151,92 </t>
    </r>
    <r>
      <rPr>
        <b/>
        <i/>
        <sz val="12"/>
        <color rgb="FF000000"/>
        <rFont val="Times New Roman"/>
        <family val="1"/>
        <charset val="186"/>
      </rPr>
      <t>euro.</t>
    </r>
  </si>
  <si>
    <r>
      <t xml:space="preserve">Datoru programmatūru uzturēšana, pilnveidošana un papildināšana  0,72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25,92 </t>
    </r>
    <r>
      <rPr>
        <b/>
        <i/>
        <sz val="12"/>
        <color rgb="FF000000"/>
        <rFont val="Times New Roman"/>
        <family val="1"/>
        <charset val="186"/>
      </rPr>
      <t>euro.</t>
    </r>
  </si>
  <si>
    <r>
      <t xml:space="preserve">Standartprogrammatūras licenču noma (līdz 1g.) un uzturēšana (QPR programmatūras atbalsts un uzturēšana, antivīrusu licences, u.c.licences) 0,65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23,40 </t>
    </r>
    <r>
      <rPr>
        <b/>
        <i/>
        <sz val="12"/>
        <color rgb="FF000000"/>
        <rFont val="Times New Roman"/>
        <family val="1"/>
        <charset val="186"/>
      </rPr>
      <t>euro.</t>
    </r>
  </si>
  <si>
    <r>
      <t xml:space="preserve">Biroja preces 0,15 </t>
    </r>
    <r>
      <rPr>
        <i/>
        <sz val="12"/>
        <color rgb="FF000000"/>
        <rFont val="Times New Roman"/>
        <family val="1"/>
        <charset val="186"/>
      </rPr>
      <t>euro</t>
    </r>
    <r>
      <rPr>
        <sz val="12"/>
        <color rgb="FF000000"/>
        <rFont val="Times New Roman"/>
        <family val="1"/>
        <charset val="186"/>
      </rPr>
      <t xml:space="preserve"> * 36 vienības </t>
    </r>
    <r>
      <rPr>
        <b/>
        <sz val="12"/>
        <color rgb="FF000000"/>
        <rFont val="Times New Roman"/>
        <family val="1"/>
        <charset val="186"/>
      </rPr>
      <t xml:space="preserve">= 5,40 </t>
    </r>
    <r>
      <rPr>
        <b/>
        <i/>
        <sz val="12"/>
        <color rgb="FF000000"/>
        <rFont val="Times New Roman"/>
        <family val="1"/>
        <charset val="186"/>
      </rPr>
      <t>euro.</t>
    </r>
    <r>
      <rPr>
        <b/>
        <sz val="12"/>
        <color rgb="FF000000"/>
        <rFont val="Times New Roman"/>
        <family val="1"/>
        <charset val="186"/>
      </rPr>
      <t xml:space="preserve"> </t>
    </r>
  </si>
  <si>
    <r>
      <t xml:space="preserve">Inventārs 0,12 </t>
    </r>
    <r>
      <rPr>
        <i/>
        <sz val="12"/>
        <color rgb="FF000000"/>
        <rFont val="Times New Roman"/>
        <family val="1"/>
        <charset val="186"/>
      </rPr>
      <t>euro</t>
    </r>
    <r>
      <rPr>
        <sz val="12"/>
        <color rgb="FF000000"/>
        <rFont val="Times New Roman"/>
        <family val="1"/>
        <charset val="186"/>
      </rPr>
      <t xml:space="preserve"> * 36 vienības </t>
    </r>
    <r>
      <rPr>
        <b/>
        <sz val="12"/>
        <color rgb="FF000000"/>
        <rFont val="Times New Roman"/>
        <family val="1"/>
        <charset val="186"/>
      </rPr>
      <t xml:space="preserve">= 4,32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</si>
  <si>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1,44 </t>
    </r>
    <r>
      <rPr>
        <b/>
        <i/>
        <sz val="12"/>
        <color rgb="FF000000"/>
        <rFont val="Times New Roman"/>
        <family val="1"/>
        <charset val="186"/>
      </rPr>
      <t>euro.</t>
    </r>
  </si>
  <si>
    <r>
      <t xml:space="preserve">Nemateriālo ieguldījumu nolietojums 1,21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43,56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</si>
  <si>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1,04 </t>
    </r>
    <r>
      <rPr>
        <i/>
        <sz val="12"/>
        <color rgb="FF000000"/>
        <rFont val="Times New Roman"/>
        <family val="1"/>
        <charset val="186"/>
      </rPr>
      <t>euro</t>
    </r>
    <r>
      <rPr>
        <sz val="12"/>
        <color rgb="FF000000"/>
        <rFont val="Times New Roman"/>
        <family val="1"/>
        <charset val="186"/>
      </rPr>
      <t xml:space="preserve"> * 36 vienības = </t>
    </r>
    <r>
      <rPr>
        <b/>
        <sz val="12"/>
        <color rgb="FF000000"/>
        <rFont val="Times New Roman"/>
        <family val="1"/>
        <charset val="186"/>
      </rPr>
      <t xml:space="preserve">37,44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</si>
  <si>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48,03 </t>
    </r>
    <r>
      <rPr>
        <i/>
        <sz val="12"/>
        <color rgb="FF000000"/>
        <rFont val="Times New Roman"/>
        <family val="1"/>
        <charset val="186"/>
      </rPr>
      <t>euro</t>
    </r>
    <r>
      <rPr>
        <sz val="12"/>
        <color rgb="FF000000"/>
        <rFont val="Times New Roman"/>
        <family val="1"/>
        <charset val="186"/>
      </rPr>
      <t xml:space="preserve"> * 23,59%= 11,33 </t>
    </r>
    <r>
      <rPr>
        <i/>
        <sz val="12"/>
        <color rgb="FF000000"/>
        <rFont val="Times New Roman"/>
        <family val="1"/>
        <charset val="186"/>
      </rPr>
      <t>euro</t>
    </r>
    <r>
      <rPr>
        <sz val="12"/>
        <color rgb="FF000000"/>
        <rFont val="Times New Roman"/>
        <family val="1"/>
        <charset val="186"/>
      </rPr>
      <t xml:space="preserve">. Veselības apdrošināšana 0,58 </t>
    </r>
    <r>
      <rPr>
        <i/>
        <sz val="12"/>
        <color rgb="FF000000"/>
        <rFont val="Times New Roman"/>
        <family val="1"/>
        <charset val="186"/>
      </rPr>
      <t>euro</t>
    </r>
    <r>
      <rPr>
        <sz val="12"/>
        <color rgb="FF000000"/>
        <rFont val="Times New Roman"/>
        <family val="1"/>
        <charset val="186"/>
      </rPr>
      <t xml:space="preserve">. (11,33 + 0,58) *36 vienības = </t>
    </r>
    <r>
      <rPr>
        <b/>
        <sz val="12"/>
        <color rgb="FF000000"/>
        <rFont val="Times New Roman"/>
        <family val="1"/>
        <charset val="186"/>
      </rPr>
      <t xml:space="preserve">428,76  </t>
    </r>
    <r>
      <rPr>
        <b/>
        <i/>
        <sz val="12"/>
        <color rgb="FF000000"/>
        <rFont val="Times New Roman"/>
        <family val="1"/>
        <charset val="186"/>
      </rPr>
      <t>euro</t>
    </r>
    <r>
      <rPr>
        <b/>
        <sz val="12"/>
        <color rgb="FF000000"/>
        <rFont val="Times New Roman"/>
        <family val="1"/>
        <charset val="186"/>
      </rPr>
      <t xml:space="preserve">. </t>
    </r>
  </si>
  <si>
    <r>
      <t xml:space="preserve">Maksas pakalpojuma veids: </t>
    </r>
    <r>
      <rPr>
        <sz val="12"/>
        <color theme="1"/>
        <rFont val="Times New Roman"/>
        <family val="1"/>
        <charset val="186"/>
      </rPr>
      <t>13. Transporta nodrošinājums 11. punktā minētajiem pakalpojumiem</t>
    </r>
  </si>
  <si>
    <r>
      <t xml:space="preserve">Automobiļa vadītājs  (41.saime, II līmenis, 6. algu grupa, 3. kategorija, vid. mēnešalga 650 EUR). Stundas tarifa likme 5,06 </t>
    </r>
    <r>
      <rPr>
        <i/>
        <sz val="12"/>
        <color rgb="FF000000"/>
        <rFont val="Times New Roman"/>
        <family val="1"/>
        <charset val="186"/>
      </rPr>
      <t>euro</t>
    </r>
    <r>
      <rPr>
        <sz val="12"/>
        <color rgb="FF000000"/>
        <rFont val="Times New Roman"/>
        <family val="1"/>
        <charset val="186"/>
      </rPr>
      <t xml:space="preserve"> = 850/168 (vid.d.stundu.sk. mēnesī). Vidēji brauc 70 km/h.  5,06 euro /70 km= 0,07 </t>
    </r>
    <r>
      <rPr>
        <i/>
        <sz val="12"/>
        <color rgb="FF000000"/>
        <rFont val="Times New Roman"/>
        <family val="1"/>
        <charset val="186"/>
      </rPr>
      <t>euro.</t>
    </r>
    <r>
      <rPr>
        <sz val="12"/>
        <color rgb="FF000000"/>
        <rFont val="Times New Roman"/>
        <family val="1"/>
        <charset val="186"/>
      </rPr>
      <t xml:space="preserve">  0,07 </t>
    </r>
    <r>
      <rPr>
        <i/>
        <sz val="12"/>
        <color rgb="FF000000"/>
        <rFont val="Times New Roman"/>
        <family val="1"/>
        <charset val="186"/>
      </rPr>
      <t>euro</t>
    </r>
    <r>
      <rPr>
        <sz val="12"/>
        <color rgb="FF000000"/>
        <rFont val="Times New Roman"/>
        <family val="1"/>
        <charset val="186"/>
      </rPr>
      <t xml:space="preserve"> * 2000</t>
    </r>
    <r>
      <rPr>
        <sz val="12"/>
        <rFont val="Times New Roman"/>
        <family val="1"/>
        <charset val="186"/>
      </rPr>
      <t xml:space="preserve"> vienības</t>
    </r>
    <r>
      <rPr>
        <sz val="12"/>
        <color rgb="FF000000"/>
        <rFont val="Times New Roman"/>
        <family val="1"/>
        <charset val="186"/>
      </rPr>
      <t xml:space="preserve">= </t>
    </r>
    <r>
      <rPr>
        <b/>
        <sz val="12"/>
        <color rgb="FF000000"/>
        <rFont val="Times New Roman"/>
        <family val="1"/>
        <charset val="186"/>
      </rPr>
      <t xml:space="preserve">140,00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</si>
  <si>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0,07 * 23,59%=0,02 </t>
    </r>
    <r>
      <rPr>
        <i/>
        <sz val="12"/>
        <color rgb="FF000000"/>
        <rFont val="Times New Roman"/>
        <family val="1"/>
        <charset val="186"/>
      </rPr>
      <t>euro.</t>
    </r>
    <r>
      <rPr>
        <sz val="12"/>
        <color rgb="FF000000"/>
        <rFont val="Times New Roman"/>
        <family val="1"/>
        <charset val="186"/>
      </rPr>
      <t xml:space="preserve"> Veselības apdrošināšana  0,002 </t>
    </r>
    <r>
      <rPr>
        <i/>
        <sz val="12"/>
        <color rgb="FF000000"/>
        <rFont val="Times New Roman"/>
        <family val="1"/>
        <charset val="186"/>
      </rPr>
      <t>euro.</t>
    </r>
    <r>
      <rPr>
        <sz val="12"/>
        <color rgb="FF000000"/>
        <rFont val="Times New Roman"/>
        <family val="1"/>
        <charset val="186"/>
      </rPr>
      <t xml:space="preserve"> (0,02 + 0,002) * 2000 vienības = </t>
    </r>
    <r>
      <rPr>
        <b/>
        <sz val="12"/>
        <color rgb="FF000000"/>
        <rFont val="Times New Roman"/>
        <family val="1"/>
        <charset val="186"/>
      </rPr>
      <t xml:space="preserve">44,00 </t>
    </r>
    <r>
      <rPr>
        <b/>
        <i/>
        <sz val="12"/>
        <color rgb="FF000000"/>
        <rFont val="Times New Roman"/>
        <family val="1"/>
        <charset val="186"/>
      </rPr>
      <t>euro.</t>
    </r>
    <r>
      <rPr>
        <b/>
        <sz val="12"/>
        <color rgb="FF000000"/>
        <rFont val="Times New Roman"/>
        <family val="1"/>
        <charset val="186"/>
      </rPr>
      <t xml:space="preserve"> </t>
    </r>
  </si>
  <si>
    <r>
      <t xml:space="preserve">Nodaļu vadītāji  (26.3.saime, V līmenis, 12. algu grupa, 3. kategorija, vid. mēnešalga 1647 EUR). Stundas tarifa likme 9,80 </t>
    </r>
    <r>
      <rPr>
        <i/>
        <sz val="12"/>
        <color rgb="FF000000"/>
        <rFont val="Times New Roman"/>
        <family val="1"/>
        <charset val="186"/>
      </rPr>
      <t>euro</t>
    </r>
    <r>
      <rPr>
        <sz val="12"/>
        <color rgb="FF000000"/>
        <rFont val="Times New Roman"/>
        <family val="1"/>
        <charset val="186"/>
      </rPr>
      <t xml:space="preserve"> = 1647/168 (vid.d.stundu.sk. mēnesī). 2,5 h sagatavošanās un semināra vadīšana 9,80 * 2,5 h= 24,50 </t>
    </r>
    <r>
      <rPr>
        <i/>
        <sz val="12"/>
        <color rgb="FF000000"/>
        <rFont val="Times New Roman"/>
        <family val="1"/>
        <charset val="186"/>
      </rPr>
      <t>euro.</t>
    </r>
    <r>
      <rPr>
        <sz val="12"/>
        <color rgb="FF000000"/>
        <rFont val="Times New Roman"/>
        <family val="1"/>
        <charset val="186"/>
      </rPr>
      <t xml:space="preserve">  24,50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1 vienība</t>
    </r>
    <r>
      <rPr>
        <sz val="12"/>
        <color rgb="FF000000"/>
        <rFont val="Times New Roman"/>
        <family val="1"/>
        <charset val="186"/>
      </rPr>
      <t xml:space="preserve">= </t>
    </r>
    <r>
      <rPr>
        <b/>
        <sz val="12"/>
        <color rgb="FF000000"/>
        <rFont val="Times New Roman"/>
        <family val="1"/>
        <charset val="186"/>
      </rPr>
      <t xml:space="preserve">24,50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</si>
  <si>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24,50 * 23,59%=5,78 </t>
    </r>
    <r>
      <rPr>
        <i/>
        <sz val="12"/>
        <color rgb="FF000000"/>
        <rFont val="Times New Roman"/>
        <family val="1"/>
        <charset val="186"/>
      </rPr>
      <t>euro.</t>
    </r>
    <r>
      <rPr>
        <sz val="12"/>
        <color rgb="FF000000"/>
        <rFont val="Times New Roman"/>
        <family val="1"/>
        <charset val="186"/>
      </rPr>
      <t xml:space="preserve"> Veselības apdrošināšana  0,26 </t>
    </r>
    <r>
      <rPr>
        <i/>
        <sz val="12"/>
        <color rgb="FF000000"/>
        <rFont val="Times New Roman"/>
        <family val="1"/>
        <charset val="186"/>
      </rPr>
      <t>euro.</t>
    </r>
    <r>
      <rPr>
        <sz val="12"/>
        <color rgb="FF000000"/>
        <rFont val="Times New Roman"/>
        <family val="1"/>
        <charset val="186"/>
      </rPr>
      <t xml:space="preserve"> (5,78 + 0,26) * 1 vienība = </t>
    </r>
    <r>
      <rPr>
        <b/>
        <sz val="12"/>
        <color rgb="FF000000"/>
        <rFont val="Times New Roman"/>
        <family val="1"/>
        <charset val="186"/>
      </rPr>
      <t xml:space="preserve">6,04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</si>
  <si>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Atalgojums (0,24+2,05)= 2,29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2,29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</si>
  <si>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2,29 * 23,59% = 0,54 </t>
    </r>
    <r>
      <rPr>
        <i/>
        <sz val="12"/>
        <color rgb="FF000000"/>
        <rFont val="Times New Roman"/>
        <family val="1"/>
        <charset val="186"/>
      </rPr>
      <t>euro.</t>
    </r>
    <r>
      <rPr>
        <sz val="12"/>
        <color rgb="FF000000"/>
        <rFont val="Times New Roman"/>
        <family val="1"/>
        <charset val="186"/>
      </rPr>
      <t xml:space="preserve">  0,54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0,54 </t>
    </r>
    <r>
      <rPr>
        <b/>
        <i/>
        <sz val="12"/>
        <color rgb="FF000000"/>
        <rFont val="Times New Roman"/>
        <family val="1"/>
        <charset val="186"/>
      </rPr>
      <t>euro.</t>
    </r>
  </si>
  <si>
    <r>
      <t xml:space="preserve">Izdevumi par komunālajiem pakalpojumiem: 0,49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0,49 </t>
    </r>
    <r>
      <rPr>
        <b/>
        <i/>
        <sz val="12"/>
        <color rgb="FF000000"/>
        <rFont val="Times New Roman"/>
        <family val="1"/>
        <charset val="186"/>
      </rPr>
      <t>euro.</t>
    </r>
  </si>
  <si>
    <r>
      <t xml:space="preserve">Iestādes administratīvie izdevumi un ar iestādes darbības nodrošināšanu saistītie izdevumi 0,07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0,07 </t>
    </r>
    <r>
      <rPr>
        <b/>
        <i/>
        <sz val="12"/>
        <color rgb="FF000000"/>
        <rFont val="Times New Roman"/>
        <family val="1"/>
        <charset val="186"/>
      </rPr>
      <t>euro.</t>
    </r>
  </si>
  <si>
    <r>
      <t xml:space="preserve">Nekustamā īpašuma uzturēšana (telpu uzkopšana, apsardze, apsaimniekošana) 0,05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0,05 </t>
    </r>
    <r>
      <rPr>
        <b/>
        <i/>
        <sz val="12"/>
        <color rgb="FF000000"/>
        <rFont val="Times New Roman"/>
        <family val="1"/>
        <charset val="186"/>
      </rPr>
      <t>euro.</t>
    </r>
  </si>
  <si>
    <r>
      <t xml:space="preserve">Ēku, telpu īre un noma 1,92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1,92 </t>
    </r>
    <r>
      <rPr>
        <b/>
        <i/>
        <sz val="12"/>
        <color rgb="FF000000"/>
        <rFont val="Times New Roman"/>
        <family val="1"/>
        <charset val="186"/>
      </rPr>
      <t>euro.</t>
    </r>
  </si>
  <si>
    <r>
      <t xml:space="preserve">Datoru programmatūru uzturēšana, pilnveidošana un papildināšana  0,33 euro * 1 vienība = </t>
    </r>
    <r>
      <rPr>
        <b/>
        <sz val="12"/>
        <color rgb="FF000000"/>
        <rFont val="Times New Roman"/>
        <family val="1"/>
        <charset val="186"/>
      </rPr>
      <t xml:space="preserve">0,33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</si>
  <si>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0,30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0,30 </t>
    </r>
    <r>
      <rPr>
        <b/>
        <i/>
        <sz val="12"/>
        <color rgb="FF000000"/>
        <rFont val="Times New Roman"/>
        <family val="1"/>
        <charset val="186"/>
      </rPr>
      <t>euro.</t>
    </r>
  </si>
  <si>
    <r>
      <t xml:space="preserve">Higiēnas novērtēšanas un monitoringa nodaļas vad. /Sabierības veselības kontroles nodaļas vad./ vecākais inspektors / higiēnas ārsts  vidējā mēnešalga 1410 EUR (26.3 saime, V līmenis, 12.algu grupa, 3. kategorija, vid. mēnešalga 1647 EUR/ 10.saime, III līmenis, 10. algu grupa, 3. kategorija, vid. mēnešalga 1287 EUR). Stundas tarifa likme 8,39 </t>
    </r>
    <r>
      <rPr>
        <i/>
        <sz val="12"/>
        <color rgb="FF000000"/>
        <rFont val="Times New Roman"/>
        <family val="1"/>
        <charset val="186"/>
      </rPr>
      <t>euro</t>
    </r>
    <r>
      <rPr>
        <sz val="12"/>
        <color rgb="FF000000"/>
        <rFont val="Times New Roman"/>
        <family val="1"/>
        <charset val="186"/>
      </rPr>
      <t xml:space="preserve"> = 1410/168 (vid.d.stundu.sk. mēnesī). 0,75 h prakses vadīšana 8,39 * 0,75 h= 6,29 </t>
    </r>
    <r>
      <rPr>
        <i/>
        <sz val="12"/>
        <color rgb="FF000000"/>
        <rFont val="Times New Roman"/>
        <family val="1"/>
        <charset val="186"/>
      </rPr>
      <t>euro.</t>
    </r>
    <r>
      <rPr>
        <sz val="12"/>
        <color rgb="FF000000"/>
        <rFont val="Times New Roman"/>
        <family val="1"/>
        <charset val="186"/>
      </rPr>
      <t xml:space="preserve">  6,29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5 vienības</t>
    </r>
    <r>
      <rPr>
        <sz val="12"/>
        <color rgb="FF000000"/>
        <rFont val="Times New Roman"/>
        <family val="1"/>
        <charset val="186"/>
      </rPr>
      <t xml:space="preserve">= </t>
    </r>
    <r>
      <rPr>
        <b/>
        <sz val="12"/>
        <color rgb="FF000000"/>
        <rFont val="Times New Roman"/>
        <family val="1"/>
        <charset val="186"/>
      </rPr>
      <t xml:space="preserve">31,45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</si>
  <si>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6,29 * 23,59%=1,48 </t>
    </r>
    <r>
      <rPr>
        <i/>
        <sz val="12"/>
        <color rgb="FF000000"/>
        <rFont val="Times New Roman"/>
        <family val="1"/>
        <charset val="186"/>
      </rPr>
      <t>euro.</t>
    </r>
    <r>
      <rPr>
        <sz val="12"/>
        <color rgb="FF000000"/>
        <rFont val="Times New Roman"/>
        <family val="1"/>
        <charset val="186"/>
      </rPr>
      <t xml:space="preserve"> Veselības apdrošināšana 0,08 </t>
    </r>
    <r>
      <rPr>
        <i/>
        <sz val="12"/>
        <color rgb="FF000000"/>
        <rFont val="Times New Roman"/>
        <family val="1"/>
        <charset val="186"/>
      </rPr>
      <t>euro.</t>
    </r>
    <r>
      <rPr>
        <sz val="12"/>
        <color rgb="FF000000"/>
        <rFont val="Times New Roman"/>
        <family val="1"/>
        <charset val="186"/>
      </rPr>
      <t xml:space="preserve"> (1,48 + 0,08) * 5 vienības = </t>
    </r>
    <r>
      <rPr>
        <b/>
        <sz val="12"/>
        <color rgb="FF000000"/>
        <rFont val="Times New Roman"/>
        <family val="1"/>
        <charset val="186"/>
      </rPr>
      <t xml:space="preserve">7,80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</si>
  <si>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Atalgojums (0,24+2,05)= 2,29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11,45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</si>
  <si>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2,29 * 23,59% = 0,54 </t>
    </r>
    <r>
      <rPr>
        <i/>
        <sz val="12"/>
        <color rgb="FF000000"/>
        <rFont val="Times New Roman"/>
        <family val="1"/>
        <charset val="186"/>
      </rPr>
      <t>euro.</t>
    </r>
    <r>
      <rPr>
        <sz val="12"/>
        <color rgb="FF000000"/>
        <rFont val="Times New Roman"/>
        <family val="1"/>
        <charset val="186"/>
      </rPr>
      <t xml:space="preserve">  0,54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2,70 </t>
    </r>
    <r>
      <rPr>
        <b/>
        <i/>
        <sz val="12"/>
        <color rgb="FF000000"/>
        <rFont val="Times New Roman"/>
        <family val="1"/>
        <charset val="186"/>
      </rPr>
      <t>euro.</t>
    </r>
  </si>
  <si>
    <r>
      <t xml:space="preserve">Izdevumi par komunālajiem pakalpojumiem: 0,15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0,75 </t>
    </r>
    <r>
      <rPr>
        <b/>
        <i/>
        <sz val="12"/>
        <color rgb="FF000000"/>
        <rFont val="Times New Roman"/>
        <family val="1"/>
        <charset val="186"/>
      </rPr>
      <t>euro.</t>
    </r>
  </si>
  <si>
    <r>
      <t xml:space="preserve">Iestādes administratīvie izdevumi un ar iestādes darbības nodrošināšanu saistītie izdevumi 0,02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0,10 </t>
    </r>
    <r>
      <rPr>
        <b/>
        <i/>
        <sz val="12"/>
        <color rgb="FF000000"/>
        <rFont val="Times New Roman"/>
        <family val="1"/>
        <charset val="186"/>
      </rPr>
      <t>euro.</t>
    </r>
  </si>
  <si>
    <r>
      <t xml:space="preserve">Nekustamā īpašuma uzturēšana (telpu uzkopšana, apsardze, apsaimniekošana) 0,02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0,10 </t>
    </r>
    <r>
      <rPr>
        <b/>
        <i/>
        <sz val="12"/>
        <color rgb="FF000000"/>
        <rFont val="Times New Roman"/>
        <family val="1"/>
        <charset val="186"/>
      </rPr>
      <t>euro.</t>
    </r>
  </si>
  <si>
    <r>
      <t xml:space="preserve">Ēku, telpu īre un noma 0,57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2,85 </t>
    </r>
    <r>
      <rPr>
        <b/>
        <i/>
        <sz val="12"/>
        <color rgb="FF000000"/>
        <rFont val="Times New Roman"/>
        <family val="1"/>
        <charset val="186"/>
      </rPr>
      <t>euro.</t>
    </r>
  </si>
  <si>
    <r>
      <t xml:space="preserve">Datoru programmatūru uzturēšana, pilnveidošana un papildināšana   0,10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0,50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</si>
  <si>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0,09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0,45 </t>
    </r>
    <r>
      <rPr>
        <b/>
        <i/>
        <sz val="12"/>
        <color rgb="FF000000"/>
        <rFont val="Times New Roman"/>
        <family val="1"/>
        <charset val="186"/>
      </rPr>
      <t>euro.</t>
    </r>
  </si>
  <si>
    <r>
      <t xml:space="preserve">Nodaļu vadītāji  (26.3.saime, V līmenis, 12. algu grupa, 3. kategorija, vid. mēnešalga 1647 EUR). Stundas tarifa likme 9,80 </t>
    </r>
    <r>
      <rPr>
        <i/>
        <sz val="12"/>
        <color rgb="FF000000"/>
        <rFont val="Times New Roman"/>
        <family val="1"/>
        <charset val="186"/>
      </rPr>
      <t>euro</t>
    </r>
    <r>
      <rPr>
        <sz val="12"/>
        <color rgb="FF000000"/>
        <rFont val="Times New Roman"/>
        <family val="1"/>
        <charset val="186"/>
      </rPr>
      <t xml:space="preserve"> = 1647/168 (vid.d.stundu.sk. mēnesī). 1,5 h informācijas sagatavošana 9,80 * 1,5h= 14,70 </t>
    </r>
    <r>
      <rPr>
        <i/>
        <sz val="12"/>
        <color rgb="FF000000"/>
        <rFont val="Times New Roman"/>
        <family val="1"/>
        <charset val="186"/>
      </rPr>
      <t>euro.</t>
    </r>
    <r>
      <rPr>
        <sz val="12"/>
        <color rgb="FF000000"/>
        <rFont val="Times New Roman"/>
        <family val="1"/>
        <charset val="186"/>
      </rPr>
      <t xml:space="preserve">  14,70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5 vienības</t>
    </r>
    <r>
      <rPr>
        <sz val="12"/>
        <color rgb="FF000000"/>
        <rFont val="Times New Roman"/>
        <family val="1"/>
        <charset val="186"/>
      </rPr>
      <t xml:space="preserve">= </t>
    </r>
    <r>
      <rPr>
        <b/>
        <sz val="12"/>
        <color rgb="FF000000"/>
        <rFont val="Times New Roman"/>
        <family val="1"/>
        <charset val="186"/>
      </rPr>
      <t xml:space="preserve">73,50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</si>
  <si>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14,70 * 23,59%=3,47 </t>
    </r>
    <r>
      <rPr>
        <i/>
        <sz val="12"/>
        <color rgb="FF000000"/>
        <rFont val="Times New Roman"/>
        <family val="1"/>
        <charset val="186"/>
      </rPr>
      <t>euro.</t>
    </r>
    <r>
      <rPr>
        <sz val="12"/>
        <color rgb="FF000000"/>
        <rFont val="Times New Roman"/>
        <family val="1"/>
        <charset val="186"/>
      </rPr>
      <t xml:space="preserve"> Veselības apdrošināšana  0,16 </t>
    </r>
    <r>
      <rPr>
        <i/>
        <sz val="12"/>
        <color rgb="FF000000"/>
        <rFont val="Times New Roman"/>
        <family val="1"/>
        <charset val="186"/>
      </rPr>
      <t>euro.</t>
    </r>
    <r>
      <rPr>
        <sz val="12"/>
        <color rgb="FF000000"/>
        <rFont val="Times New Roman"/>
        <family val="1"/>
        <charset val="186"/>
      </rPr>
      <t xml:space="preserve"> (3,47 + 0,16) * 5 vienības = </t>
    </r>
    <r>
      <rPr>
        <b/>
        <sz val="12"/>
        <color rgb="FF000000"/>
        <rFont val="Times New Roman"/>
        <family val="1"/>
        <charset val="186"/>
      </rPr>
      <t xml:space="preserve">18,15 </t>
    </r>
    <r>
      <rPr>
        <b/>
        <i/>
        <sz val="12"/>
        <color rgb="FF000000"/>
        <rFont val="Times New Roman"/>
        <family val="1"/>
        <charset val="186"/>
      </rPr>
      <t>euro.</t>
    </r>
    <r>
      <rPr>
        <b/>
        <sz val="12"/>
        <color rgb="FF000000"/>
        <rFont val="Times New Roman"/>
        <family val="1"/>
        <charset val="186"/>
      </rPr>
      <t xml:space="preserve"> </t>
    </r>
  </si>
  <si>
    <r>
      <t xml:space="preserve">Izdevumi par komunālajiem pakalpojumiem: 0,29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1,45 </t>
    </r>
    <r>
      <rPr>
        <b/>
        <i/>
        <sz val="12"/>
        <color rgb="FF000000"/>
        <rFont val="Times New Roman"/>
        <family val="1"/>
        <charset val="186"/>
      </rPr>
      <t>euro.</t>
    </r>
  </si>
  <si>
    <r>
      <t xml:space="preserve">Iestādes administratīvie izdevumi un ar iestādes darbības nodrošināšanu saistītie izdevumi 0,04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0,20 </t>
    </r>
    <r>
      <rPr>
        <b/>
        <i/>
        <sz val="12"/>
        <color rgb="FF000000"/>
        <rFont val="Times New Roman"/>
        <family val="1"/>
        <charset val="186"/>
      </rPr>
      <t>euro.</t>
    </r>
  </si>
  <si>
    <r>
      <t xml:space="preserve">Nekustamā īpašuma uzturēšana (telpu uzkopšana, apsardze, apsaimniekošana) 0,03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0,15 </t>
    </r>
    <r>
      <rPr>
        <b/>
        <i/>
        <sz val="12"/>
        <color rgb="FF000000"/>
        <rFont val="Times New Roman"/>
        <family val="1"/>
        <charset val="186"/>
      </rPr>
      <t>euro.</t>
    </r>
  </si>
  <si>
    <r>
      <t xml:space="preserve">Ēku, telpu īre un noma 1,15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5,75 </t>
    </r>
    <r>
      <rPr>
        <b/>
        <i/>
        <sz val="12"/>
        <color rgb="FF000000"/>
        <rFont val="Times New Roman"/>
        <family val="1"/>
        <charset val="186"/>
      </rPr>
      <t>euro.</t>
    </r>
  </si>
  <si>
    <r>
      <t xml:space="preserve">Datoru programmatūru uzturēšana, pilnveidošana un papildināšana  0,20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1,00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</si>
  <si>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0,18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0,90 </t>
    </r>
    <r>
      <rPr>
        <b/>
        <i/>
        <sz val="12"/>
        <color rgb="FF000000"/>
        <rFont val="Times New Roman"/>
        <family val="1"/>
        <charset val="186"/>
      </rPr>
      <t>euro.</t>
    </r>
  </si>
  <si>
    <r>
      <t xml:space="preserve">Biroja preces: 0,14 </t>
    </r>
    <r>
      <rPr>
        <i/>
        <sz val="12"/>
        <color rgb="FF000000"/>
        <rFont val="Times New Roman"/>
        <family val="1"/>
        <charset val="186"/>
      </rPr>
      <t>euro</t>
    </r>
    <r>
      <rPr>
        <sz val="12"/>
        <color rgb="FF000000"/>
        <rFont val="Times New Roman"/>
        <family val="1"/>
        <charset val="186"/>
      </rPr>
      <t xml:space="preserve"> * 10 vienības</t>
    </r>
    <r>
      <rPr>
        <b/>
        <sz val="12"/>
        <color rgb="FF000000"/>
        <rFont val="Times New Roman"/>
        <family val="1"/>
        <charset val="186"/>
      </rPr>
      <t xml:space="preserve"> = 1,40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</si>
  <si>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Atalgojums (0,24+2,05)= 2,29 </t>
    </r>
    <r>
      <rPr>
        <i/>
        <sz val="12"/>
        <color rgb="FF000000"/>
        <rFont val="Times New Roman"/>
        <family val="1"/>
        <charset val="186"/>
      </rPr>
      <t>euro</t>
    </r>
    <r>
      <rPr>
        <sz val="12"/>
        <color rgb="FF000000"/>
        <rFont val="Times New Roman"/>
        <family val="1"/>
        <charset val="186"/>
      </rPr>
      <t xml:space="preserve"> * 10 vienības =</t>
    </r>
    <r>
      <rPr>
        <b/>
        <sz val="12"/>
        <color rgb="FF000000"/>
        <rFont val="Times New Roman"/>
        <family val="1"/>
        <charset val="186"/>
      </rPr>
      <t xml:space="preserve">22,90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</si>
  <si>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2,29 * 23,59% = 0,54 </t>
    </r>
    <r>
      <rPr>
        <i/>
        <sz val="12"/>
        <color rgb="FF000000"/>
        <rFont val="Times New Roman"/>
        <family val="1"/>
        <charset val="186"/>
      </rPr>
      <t>euro.</t>
    </r>
    <r>
      <rPr>
        <sz val="12"/>
        <color rgb="FF000000"/>
        <rFont val="Times New Roman"/>
        <family val="1"/>
        <charset val="186"/>
      </rPr>
      <t xml:space="preserve">  0,54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5,40 </t>
    </r>
    <r>
      <rPr>
        <b/>
        <i/>
        <sz val="12"/>
        <color rgb="FF000000"/>
        <rFont val="Times New Roman"/>
        <family val="1"/>
        <charset val="186"/>
      </rPr>
      <t>euro.</t>
    </r>
  </si>
  <si>
    <r>
      <t xml:space="preserve">Reģistru nodaļas vadītājs (35.saime, IVA līmenis, 11. algu grupa, 3. kategorija, mēnešalga 1382 EUR). Stundas tarifa likme 8,23 </t>
    </r>
    <r>
      <rPr>
        <i/>
        <sz val="12"/>
        <color rgb="FF000000"/>
        <rFont val="Times New Roman"/>
        <family val="1"/>
        <charset val="186"/>
      </rPr>
      <t>euro</t>
    </r>
    <r>
      <rPr>
        <sz val="12"/>
        <color rgb="FF000000"/>
        <rFont val="Times New Roman"/>
        <family val="1"/>
        <charset val="186"/>
      </rPr>
      <t xml:space="preserve"> = 1382 /168 (vid.d.stundu.sk. mēnesī). 1 h  informācijas datu apstrādei un sagatavošanai 8,23 *1h= 8,23 </t>
    </r>
    <r>
      <rPr>
        <i/>
        <sz val="12"/>
        <color rgb="FF000000"/>
        <rFont val="Times New Roman"/>
        <family val="1"/>
        <charset val="186"/>
      </rPr>
      <t>euro.</t>
    </r>
    <r>
      <rPr>
        <sz val="12"/>
        <color rgb="FF000000"/>
        <rFont val="Times New Roman"/>
        <family val="1"/>
        <charset val="186"/>
      </rPr>
      <t xml:space="preserve">  8,23 </t>
    </r>
    <r>
      <rPr>
        <i/>
        <sz val="12"/>
        <color rgb="FF000000"/>
        <rFont val="Times New Roman"/>
        <family val="1"/>
        <charset val="186"/>
      </rPr>
      <t>euro</t>
    </r>
    <r>
      <rPr>
        <sz val="12"/>
        <color rgb="FF000000"/>
        <rFont val="Times New Roman"/>
        <family val="1"/>
        <charset val="186"/>
      </rPr>
      <t xml:space="preserve"> *</t>
    </r>
    <r>
      <rPr>
        <sz val="12"/>
        <rFont val="Times New Roman"/>
        <family val="1"/>
        <charset val="186"/>
      </rPr>
      <t>15 vienības</t>
    </r>
    <r>
      <rPr>
        <sz val="12"/>
        <color rgb="FF000000"/>
        <rFont val="Times New Roman"/>
        <family val="1"/>
        <charset val="186"/>
      </rPr>
      <t xml:space="preserve">= </t>
    </r>
    <r>
      <rPr>
        <b/>
        <sz val="12"/>
        <color rgb="FF000000"/>
        <rFont val="Times New Roman"/>
        <family val="1"/>
        <charset val="186"/>
      </rPr>
      <t xml:space="preserve">123,45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</si>
  <si>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8,23 </t>
    </r>
    <r>
      <rPr>
        <i/>
        <sz val="12"/>
        <color rgb="FF000000"/>
        <rFont val="Times New Roman"/>
        <family val="1"/>
        <charset val="186"/>
      </rPr>
      <t>euro</t>
    </r>
    <r>
      <rPr>
        <sz val="12"/>
        <color rgb="FF000000"/>
        <rFont val="Times New Roman"/>
        <family val="1"/>
        <charset val="186"/>
      </rPr>
      <t xml:space="preserve"> * 23,59%= 1,94 </t>
    </r>
    <r>
      <rPr>
        <i/>
        <sz val="12"/>
        <color rgb="FF000000"/>
        <rFont val="Times New Roman"/>
        <family val="1"/>
        <charset val="186"/>
      </rPr>
      <t>euro.</t>
    </r>
    <r>
      <rPr>
        <sz val="12"/>
        <color rgb="FF000000"/>
        <rFont val="Times New Roman"/>
        <family val="1"/>
        <charset val="186"/>
      </rPr>
      <t xml:space="preserve"> Veselības apdrošināšana 0,11 </t>
    </r>
    <r>
      <rPr>
        <i/>
        <sz val="12"/>
        <color rgb="FF000000"/>
        <rFont val="Times New Roman"/>
        <family val="1"/>
        <charset val="186"/>
      </rPr>
      <t>euro.</t>
    </r>
    <r>
      <rPr>
        <sz val="12"/>
        <color rgb="FF000000"/>
        <rFont val="Times New Roman"/>
        <family val="1"/>
        <charset val="186"/>
      </rPr>
      <t xml:space="preserve"> (1,94 + 0,11) * 15 vienības = </t>
    </r>
    <r>
      <rPr>
        <b/>
        <sz val="12"/>
        <color rgb="FF000000"/>
        <rFont val="Times New Roman"/>
        <family val="1"/>
        <charset val="186"/>
      </rPr>
      <t xml:space="preserve">30,75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</si>
  <si>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Atalgojums (0,24+2,05)= 2,29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34,35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</si>
  <si>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2,29 * 23,59% = 0,54 </t>
    </r>
    <r>
      <rPr>
        <i/>
        <sz val="12"/>
        <color rgb="FF000000"/>
        <rFont val="Times New Roman"/>
        <family val="1"/>
        <charset val="186"/>
      </rPr>
      <t>euro.</t>
    </r>
    <r>
      <rPr>
        <sz val="12"/>
        <color rgb="FF000000"/>
        <rFont val="Times New Roman"/>
        <family val="1"/>
        <charset val="186"/>
      </rPr>
      <t xml:space="preserve">  0,54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8,10 </t>
    </r>
    <r>
      <rPr>
        <b/>
        <i/>
        <sz val="12"/>
        <color rgb="FF000000"/>
        <rFont val="Times New Roman"/>
        <family val="1"/>
        <charset val="186"/>
      </rPr>
      <t>euro.</t>
    </r>
  </si>
  <si>
    <r>
      <t xml:space="preserve">Izdevumi par komunālajiem pakalpojumiem: 0,20 </t>
    </r>
    <r>
      <rPr>
        <i/>
        <sz val="12"/>
        <color rgb="FF000000"/>
        <rFont val="Times New Roman"/>
        <family val="1"/>
        <charset val="186"/>
      </rPr>
      <t>euro</t>
    </r>
    <r>
      <rPr>
        <sz val="12"/>
        <color rgb="FF000000"/>
        <rFont val="Times New Roman"/>
        <family val="1"/>
        <charset val="186"/>
      </rPr>
      <t xml:space="preserve"> * 15 vienības= </t>
    </r>
    <r>
      <rPr>
        <b/>
        <sz val="12"/>
        <color rgb="FF000000"/>
        <rFont val="Times New Roman"/>
        <family val="1"/>
        <charset val="186"/>
      </rPr>
      <t xml:space="preserve">3,00 </t>
    </r>
    <r>
      <rPr>
        <b/>
        <i/>
        <sz val="12"/>
        <color rgb="FF000000"/>
        <rFont val="Times New Roman"/>
        <family val="1"/>
        <charset val="186"/>
      </rPr>
      <t>euro.</t>
    </r>
  </si>
  <si>
    <r>
      <t xml:space="preserve">Nekustamā īpašuma uzturēšana (telpu uzkopšana, apsardze, apsaimniekošana) 0,02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0,30 </t>
    </r>
    <r>
      <rPr>
        <b/>
        <i/>
        <sz val="12"/>
        <color rgb="FF000000"/>
        <rFont val="Times New Roman"/>
        <family val="1"/>
        <charset val="186"/>
      </rPr>
      <t>euro.</t>
    </r>
  </si>
  <si>
    <r>
      <t xml:space="preserve">Ēku, telpu īre un noma 0,77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11,55 </t>
    </r>
    <r>
      <rPr>
        <b/>
        <i/>
        <sz val="12"/>
        <color rgb="FF000000"/>
        <rFont val="Times New Roman"/>
        <family val="1"/>
        <charset val="186"/>
      </rPr>
      <t>euro.</t>
    </r>
  </si>
  <si>
    <r>
      <t xml:space="preserve">Datoru programmatūru uzturēšana, pilnveidošana un papildināšana  0,13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1,95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</si>
  <si>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0,12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1,80 </t>
    </r>
    <r>
      <rPr>
        <b/>
        <i/>
        <sz val="12"/>
        <color rgb="FF000000"/>
        <rFont val="Times New Roman"/>
        <family val="1"/>
        <charset val="186"/>
      </rPr>
      <t>euro.</t>
    </r>
  </si>
  <si>
    <r>
      <t xml:space="preserve">Inspektors (26.3.saime, IIIB līmenis, 10.algu grupa, 3. kategorija, mēnešalga 1287 EUR). Stundas tarifa likme 7,66 </t>
    </r>
    <r>
      <rPr>
        <i/>
        <sz val="12"/>
        <color rgb="FF000000"/>
        <rFont val="Times New Roman"/>
        <family val="1"/>
        <charset val="186"/>
      </rPr>
      <t>euro</t>
    </r>
    <r>
      <rPr>
        <sz val="12"/>
        <color rgb="FF000000"/>
        <rFont val="Times New Roman"/>
        <family val="1"/>
        <charset val="186"/>
      </rPr>
      <t xml:space="preserve"> = 1287 / 168 (vid.d.stundu.sk. mēnesī). 1 h viena parauga ņemšanai 7,66 * 1 h= 7,66 </t>
    </r>
    <r>
      <rPr>
        <i/>
        <sz val="12"/>
        <color rgb="FF000000"/>
        <rFont val="Times New Roman"/>
        <family val="1"/>
        <charset val="186"/>
      </rPr>
      <t xml:space="preserve">euro. </t>
    </r>
    <r>
      <rPr>
        <sz val="12"/>
        <color rgb="FF000000"/>
        <rFont val="Times New Roman"/>
        <family val="1"/>
        <charset val="186"/>
      </rPr>
      <t>7,66</t>
    </r>
    <r>
      <rPr>
        <i/>
        <sz val="12"/>
        <color rgb="FF000000"/>
        <rFont val="Times New Roman"/>
        <family val="1"/>
        <charset val="186"/>
      </rPr>
      <t xml:space="preserve"> euro *</t>
    </r>
    <r>
      <rPr>
        <sz val="12"/>
        <color rgb="FF000000"/>
        <rFont val="Times New Roman"/>
        <family val="1"/>
        <charset val="186"/>
      </rPr>
      <t>5 vienības</t>
    </r>
    <r>
      <rPr>
        <i/>
        <sz val="12"/>
        <color rgb="FF000000"/>
        <rFont val="Times New Roman"/>
        <family val="1"/>
        <charset val="186"/>
      </rPr>
      <t xml:space="preserve">= </t>
    </r>
    <r>
      <rPr>
        <b/>
        <sz val="12"/>
        <color rgb="FF000000"/>
        <rFont val="Times New Roman"/>
        <family val="1"/>
        <charset val="186"/>
      </rPr>
      <t>38,30</t>
    </r>
    <r>
      <rPr>
        <b/>
        <i/>
        <sz val="12"/>
        <color rgb="FF000000"/>
        <rFont val="Times New Roman"/>
        <family val="1"/>
        <charset val="186"/>
      </rPr>
      <t xml:space="preserve"> euro. 
</t>
    </r>
  </si>
  <si>
    <r>
      <t xml:space="preserve">Darba devēja valsts sociālās apdrošināšanas obligātās iemaksas.  7,66 euro * 23,59% =1,72 </t>
    </r>
    <r>
      <rPr>
        <i/>
        <sz val="12"/>
        <color rgb="FF000000"/>
        <rFont val="Times New Roman"/>
        <family val="1"/>
        <charset val="186"/>
      </rPr>
      <t>euro.</t>
    </r>
    <r>
      <rPr>
        <sz val="12"/>
        <color rgb="FF000000"/>
        <rFont val="Times New Roman"/>
        <family val="1"/>
        <charset val="186"/>
      </rPr>
      <t xml:space="preserve"> Veselības apdrošināšana 0,11 </t>
    </r>
    <r>
      <rPr>
        <i/>
        <sz val="12"/>
        <color rgb="FF000000"/>
        <rFont val="Times New Roman"/>
        <family val="1"/>
        <charset val="186"/>
      </rPr>
      <t>euro.</t>
    </r>
    <r>
      <rPr>
        <sz val="12"/>
        <color rgb="FF000000"/>
        <rFont val="Times New Roman"/>
        <family val="1"/>
        <charset val="186"/>
      </rPr>
      <t xml:space="preserve"> (1,81 + 0,11) * 5 vienības = </t>
    </r>
    <r>
      <rPr>
        <b/>
        <sz val="12"/>
        <color rgb="FF000000"/>
        <rFont val="Times New Roman"/>
        <family val="1"/>
        <charset val="186"/>
      </rPr>
      <t xml:space="preserve">9,60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</si>
  <si>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Vecākais norēķinu grāmatvedis (14 saime, IIIA līmenis, 9.algu grupa, 3. kategorija, mēnešalga 1150 EUR). Stundas tarifa likme 6,845 </t>
    </r>
    <r>
      <rPr>
        <i/>
        <sz val="12"/>
        <color rgb="FF000000"/>
        <rFont val="Times New Roman"/>
        <family val="1"/>
        <charset val="186"/>
      </rPr>
      <t>euro</t>
    </r>
    <r>
      <rPr>
        <sz val="12"/>
        <color rgb="FF000000"/>
        <rFont val="Times New Roman"/>
        <family val="1"/>
        <charset val="186"/>
      </rPr>
      <t xml:space="preserve"> =1150/168 (vid.d. stundu. sk. mēnesī). Finanšu nodaļa rēķina sagatavošanai, apmaksas kontrolei, sagatavotāja informēšanai patērē 18 min 6,845*18/60= 2,05 </t>
    </r>
    <r>
      <rPr>
        <i/>
        <sz val="12"/>
        <color rgb="FF000000"/>
        <rFont val="Times New Roman"/>
        <family val="1"/>
        <charset val="186"/>
      </rPr>
      <t>euro.</t>
    </r>
    <r>
      <rPr>
        <sz val="12"/>
        <color rgb="FF000000"/>
        <rFont val="Times New Roman"/>
        <family val="1"/>
        <charset val="186"/>
      </rPr>
      <t xml:space="preserve"> 
Produktu drošuma un tirgus uzraudzības nodaļas vadītāja (35. saime, IVA līmenis, 11.algu grupa, 3. kategorija, mēnešalga 1382 EUR). Stundas tarifa likme 8,23 euro =1382/168. Nodaļas vadītāja sagatavoto dokumentu izskatīšanai un pielikumu parakstīšanai patērē 5 minūtes 8,23*5/60= 0,69 euro. </t>
    </r>
    <r>
      <rPr>
        <b/>
        <sz val="12"/>
        <color rgb="FF000000"/>
        <rFont val="Times New Roman"/>
        <family val="1"/>
        <charset val="186"/>
      </rPr>
      <t xml:space="preserve">
</t>
    </r>
    <r>
      <rPr>
        <sz val="12"/>
        <color rgb="FF000000"/>
        <rFont val="Times New Roman"/>
        <family val="1"/>
        <charset val="186"/>
      </rPr>
      <t xml:space="preserve">Inspekcijas vadītājs (1.saime, IVC līmenis, 15.algu grupa, 3. kategorija, mēnešalga 2353 EUR). Stundas tarifa likme 14,01 </t>
    </r>
    <r>
      <rPr>
        <i/>
        <sz val="12"/>
        <color rgb="FF000000"/>
        <rFont val="Times New Roman"/>
        <family val="1"/>
        <charset val="186"/>
      </rPr>
      <t>euro</t>
    </r>
    <r>
      <rPr>
        <sz val="12"/>
        <color rgb="FF000000"/>
        <rFont val="Times New Roman"/>
        <family val="1"/>
        <charset val="186"/>
      </rPr>
      <t xml:space="preserve"> =2353/168 (vid.d.stundu.sk. mēnesī). Vadītājs pieprasījuma vēstules izskatīšanai, parakstīšanai patērē 5 minūtes 14,01*5/60= 1,17 </t>
    </r>
    <r>
      <rPr>
        <i/>
        <sz val="12"/>
        <color rgb="FF000000"/>
        <rFont val="Times New Roman"/>
        <family val="1"/>
        <charset val="186"/>
      </rPr>
      <t>euro.</t>
    </r>
    <r>
      <rPr>
        <sz val="12"/>
        <color rgb="FF000000"/>
        <rFont val="Times New Roman"/>
        <family val="1"/>
        <charset val="186"/>
      </rPr>
      <t xml:space="preserve"> 
Atalgojums (2,05+0,69+1,17)= 3,91 euro * 5 vienības =</t>
    </r>
    <r>
      <rPr>
        <b/>
        <sz val="12"/>
        <color rgb="FF000000"/>
        <rFont val="Times New Roman"/>
        <family val="1"/>
        <charset val="186"/>
      </rPr>
      <t xml:space="preserve"> 19,55 euro.</t>
    </r>
  </si>
  <si>
    <r>
      <t xml:space="preserve">Vadības, administrācijas, pārējo darbinieku Darba devēja valsts sociālās apdrošināšanas obligātās iemaksas.  3,91 * 23,59%=0,92 </t>
    </r>
    <r>
      <rPr>
        <i/>
        <sz val="12"/>
        <color rgb="FF000000"/>
        <rFont val="Times New Roman"/>
        <family val="1"/>
        <charset val="186"/>
      </rPr>
      <t>euro.</t>
    </r>
    <r>
      <rPr>
        <sz val="12"/>
        <color rgb="FF000000"/>
        <rFont val="Times New Roman"/>
        <family val="1"/>
        <charset val="186"/>
      </rPr>
      <t xml:space="preserve">  0,92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4,60 </t>
    </r>
    <r>
      <rPr>
        <b/>
        <i/>
        <sz val="12"/>
        <color rgb="FF000000"/>
        <rFont val="Times New Roman"/>
        <family val="1"/>
        <charset val="186"/>
      </rPr>
      <t>euro.</t>
    </r>
  </si>
  <si>
    <r>
      <t xml:space="preserve">Izdevumi par komunālajiem pakalpojumiem: 0,20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 1,00 </t>
    </r>
    <r>
      <rPr>
        <b/>
        <i/>
        <sz val="12"/>
        <color rgb="FF000000"/>
        <rFont val="Times New Roman"/>
        <family val="1"/>
        <charset val="186"/>
      </rPr>
      <t>euro</t>
    </r>
    <r>
      <rPr>
        <i/>
        <sz val="12"/>
        <color rgb="FF000000"/>
        <rFont val="Times New Roman"/>
        <family val="1"/>
        <charset val="186"/>
      </rPr>
      <t>.</t>
    </r>
  </si>
  <si>
    <r>
      <t xml:space="preserve">Ēku, telpu īre un noma 0,77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3,85 </t>
    </r>
    <r>
      <rPr>
        <b/>
        <i/>
        <sz val="12"/>
        <color rgb="FF000000"/>
        <rFont val="Times New Roman"/>
        <family val="1"/>
        <charset val="186"/>
      </rPr>
      <t>euro.</t>
    </r>
  </si>
  <si>
    <r>
      <t xml:space="preserve">Datoru programmatūru uzturēšana, pilnveidošana un papildināšana   0,13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0,65 </t>
    </r>
    <r>
      <rPr>
        <b/>
        <i/>
        <sz val="12"/>
        <color rgb="FF000000"/>
        <rFont val="Times New Roman"/>
        <family val="1"/>
        <charset val="186"/>
      </rPr>
      <t>euro.</t>
    </r>
  </si>
  <si>
    <r>
      <t xml:space="preserve">Standartprogrammatūras licenču noma (līdz 1g.) un uzturēšana (QPR programmatūras atbalsts un uzturēšana, antivīrusu licences, u.c.licences) 0,12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0,60 </t>
    </r>
    <r>
      <rPr>
        <b/>
        <i/>
        <sz val="12"/>
        <color rgb="FF000000"/>
        <rFont val="Times New Roman"/>
        <family val="1"/>
        <charset val="186"/>
      </rPr>
      <t>euro.</t>
    </r>
  </si>
  <si>
    <r>
      <t>Pieprasījuma vēstule laboratorijai, testēšanas pieteikums un paraugu ņemšanas akts divos eksemplāros (uz abām pusēm):</t>
    </r>
    <r>
      <rPr>
        <b/>
        <sz val="12"/>
        <color rgb="FF000000"/>
        <rFont val="Times New Roman"/>
        <family val="1"/>
        <charset val="186"/>
      </rPr>
      <t xml:space="preserve"> </t>
    </r>
    <r>
      <rPr>
        <sz val="12"/>
        <color rgb="FF000000"/>
        <rFont val="Times New Roman"/>
        <family val="1"/>
        <charset val="186"/>
      </rPr>
      <t xml:space="preserve">0,61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3,05 </t>
    </r>
    <r>
      <rPr>
        <b/>
        <i/>
        <sz val="12"/>
        <color rgb="FF000000"/>
        <rFont val="Times New Roman"/>
        <family val="1"/>
        <charset val="186"/>
      </rPr>
      <t>euro.</t>
    </r>
  </si>
  <si>
    <r>
      <t xml:space="preserve">Vecākais referents </t>
    </r>
    <r>
      <rPr>
        <sz val="12"/>
        <rFont val="Times New Roman"/>
        <family val="1"/>
        <charset val="186"/>
      </rPr>
      <t>(35.saime, III līmenis, 10.algu grupa, 3. kategorija</t>
    </r>
    <r>
      <rPr>
        <sz val="12"/>
        <color rgb="FF000000"/>
        <rFont val="Times New Roman"/>
        <family val="1"/>
        <charset val="186"/>
      </rPr>
      <t xml:space="preserve">, mēnešalga 1180 EUR). Stundas tarifa likme 7,66 </t>
    </r>
    <r>
      <rPr>
        <i/>
        <sz val="12"/>
        <color rgb="FF000000"/>
        <rFont val="Times New Roman"/>
        <family val="1"/>
        <charset val="186"/>
      </rPr>
      <t>euro</t>
    </r>
    <r>
      <rPr>
        <sz val="12"/>
        <color rgb="FF000000"/>
        <rFont val="Times New Roman"/>
        <family val="1"/>
        <charset val="186"/>
      </rPr>
      <t xml:space="preserve"> =1287/ 168 (vid.d.stundu.sk. mēnesī). 10 h viena izstrādājuma informācijas saņemšanai, uzglabāšanai, apstrādei, analizēšanai  un publicēšanai 7,66 *10 h = 76,60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8426,00 </t>
    </r>
    <r>
      <rPr>
        <b/>
        <i/>
        <sz val="12"/>
        <color rgb="FF000000"/>
        <rFont val="Times New Roman"/>
        <family val="1"/>
        <charset val="186"/>
      </rPr>
      <t>euro.</t>
    </r>
  </si>
  <si>
    <r>
      <t xml:space="preserve">Vadības, administrācijas, pārējo darbinieku atalgojums. 
Vecākais norēķinu grāmatvedis (14 saime, IIIA līmenis, 9.algu grupa, 3. kategorija, mēnešalga 1150 EUR). Stundas tarifa likme 6,845 euro =1150/168 (vid.d. stundu. sk. mēnesī). Finanšu nodaļa rēķina sagatavošanai, apmaksas kontrolei, sagatavotāja informēšanai patērē 18 min 6,845*18/60= 2,05 euro. 
Produktu drošuma un tirgus uzraudzības nodaļas vadītāja (35. saime, IVA līmenis, 11.algu grupa, 3. kategorija, mēnešalga 1382 EUR). Stundas tarifa likme 8,23 euro =1382/168. Nodaļas vadītāja sagatavoto dokumentu izskatīšanai un pielikumu parakstīšanai patērē 0,5 h 8,226*0,5= 4,11 euro. </t>
    </r>
    <r>
      <rPr>
        <b/>
        <sz val="12"/>
        <color rgb="FF000000"/>
        <rFont val="Times New Roman"/>
        <family val="1"/>
        <charset val="186"/>
      </rPr>
      <t xml:space="preserve">
</t>
    </r>
    <r>
      <rPr>
        <sz val="12"/>
        <color rgb="FF000000"/>
        <rFont val="Times New Roman"/>
        <family val="1"/>
        <charset val="186"/>
      </rPr>
      <t>Atalgojums (2,05+4,11)= 6,16 euro * 110 vienības =</t>
    </r>
    <r>
      <rPr>
        <b/>
        <sz val="12"/>
        <color rgb="FF000000"/>
        <rFont val="Times New Roman"/>
        <family val="1"/>
        <charset val="186"/>
      </rPr>
      <t xml:space="preserve"> 677,60 euro.</t>
    </r>
  </si>
  <si>
    <r>
      <t xml:space="preserve">Vadības, administrācijas, pārējo darbinieku Darba devēja valsts sociālās apdrošināšanas obligātās iemaksas. 6,16 * 23,59%=1,45 </t>
    </r>
    <r>
      <rPr>
        <i/>
        <sz val="12"/>
        <color rgb="FF000000"/>
        <rFont val="Times New Roman"/>
        <family val="1"/>
        <charset val="186"/>
      </rPr>
      <t>euro.</t>
    </r>
    <r>
      <rPr>
        <sz val="12"/>
        <color rgb="FF000000"/>
        <rFont val="Times New Roman"/>
        <family val="1"/>
        <charset val="186"/>
      </rPr>
      <t xml:space="preserve"> 1,45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159,50 </t>
    </r>
    <r>
      <rPr>
        <b/>
        <i/>
        <sz val="12"/>
        <color rgb="FF000000"/>
        <rFont val="Times New Roman"/>
        <family val="1"/>
        <charset val="186"/>
      </rPr>
      <t>euro.</t>
    </r>
  </si>
  <si>
    <r>
      <t xml:space="preserve">Pārējo sakaru pakalpojumu izdevumi: 0,44 euro * 110 vienības = </t>
    </r>
    <r>
      <rPr>
        <b/>
        <sz val="12"/>
        <color rgb="FF000000"/>
        <rFont val="Times New Roman"/>
        <family val="1"/>
        <charset val="186"/>
      </rPr>
      <t>48,40</t>
    </r>
    <r>
      <rPr>
        <sz val="12"/>
        <color rgb="FF000000"/>
        <rFont val="Times New Roman"/>
        <family val="1"/>
        <charset val="186"/>
      </rPr>
      <t xml:space="preserve"> </t>
    </r>
    <r>
      <rPr>
        <b/>
        <i/>
        <sz val="12"/>
        <color rgb="FF000000"/>
        <rFont val="Times New Roman"/>
        <family val="1"/>
        <charset val="186"/>
      </rPr>
      <t>euro.</t>
    </r>
  </si>
  <si>
    <r>
      <t xml:space="preserve">Izdevumi par komunālajiem pakalpojumiem: 1,95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214,50 </t>
    </r>
    <r>
      <rPr>
        <b/>
        <i/>
        <sz val="12"/>
        <color rgb="FF000000"/>
        <rFont val="Times New Roman"/>
        <family val="1"/>
        <charset val="186"/>
      </rPr>
      <t>euro</t>
    </r>
    <r>
      <rPr>
        <i/>
        <sz val="12"/>
        <color rgb="FF000000"/>
        <rFont val="Times New Roman"/>
        <family val="1"/>
        <charset val="186"/>
      </rPr>
      <t>.</t>
    </r>
  </si>
  <si>
    <r>
      <t xml:space="preserve">Iestādes administratīvie izdevumi un ar iestādes darbības nodrošināšanu saistītie izdevumi 0,26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28,60 </t>
    </r>
    <r>
      <rPr>
        <b/>
        <i/>
        <sz val="12"/>
        <color rgb="FF000000"/>
        <rFont val="Times New Roman"/>
        <family val="1"/>
        <charset val="186"/>
      </rPr>
      <t>euro.</t>
    </r>
  </si>
  <si>
    <r>
      <t xml:space="preserve">Iekārtas, inventāra un aparatūras  remonts, tehniskā apkalpošana 0,08 </t>
    </r>
    <r>
      <rPr>
        <i/>
        <sz val="12"/>
        <color rgb="FF000000"/>
        <rFont val="Times New Roman"/>
        <family val="1"/>
        <charset val="186"/>
      </rPr>
      <t>euro</t>
    </r>
    <r>
      <rPr>
        <sz val="12"/>
        <color rgb="FF000000"/>
        <rFont val="Times New Roman"/>
        <family val="1"/>
        <charset val="186"/>
      </rPr>
      <t xml:space="preserve"> * 110 vienības =</t>
    </r>
    <r>
      <rPr>
        <b/>
        <i/>
        <sz val="12"/>
        <color rgb="FF000000"/>
        <rFont val="Times New Roman"/>
        <family val="1"/>
        <charset val="186"/>
      </rPr>
      <t xml:space="preserve"> </t>
    </r>
    <r>
      <rPr>
        <b/>
        <sz val="12"/>
        <color rgb="FF000000"/>
        <rFont val="Times New Roman"/>
        <family val="1"/>
        <charset val="186"/>
      </rPr>
      <t>8,80 euro.</t>
    </r>
  </si>
  <si>
    <r>
      <t xml:space="preserve">Ēku, telpu īre un noma 7,66 </t>
    </r>
    <r>
      <rPr>
        <i/>
        <sz val="12"/>
        <color rgb="FF000000"/>
        <rFont val="Times New Roman"/>
        <family val="1"/>
        <charset val="186"/>
      </rPr>
      <t>euro</t>
    </r>
    <r>
      <rPr>
        <sz val="12"/>
        <color rgb="FF000000"/>
        <rFont val="Times New Roman"/>
        <family val="1"/>
        <charset val="186"/>
      </rPr>
      <t xml:space="preserve"> * 110 vienības =</t>
    </r>
    <r>
      <rPr>
        <b/>
        <sz val="12"/>
        <color rgb="FF000000"/>
        <rFont val="Times New Roman"/>
        <family val="1"/>
        <charset val="186"/>
      </rPr>
      <t xml:space="preserve"> 842,60 </t>
    </r>
    <r>
      <rPr>
        <b/>
        <i/>
        <sz val="12"/>
        <color rgb="FF000000"/>
        <rFont val="Times New Roman"/>
        <family val="1"/>
        <charset val="186"/>
      </rPr>
      <t>euro.</t>
    </r>
  </si>
  <si>
    <r>
      <t xml:space="preserve">Nekustamā īpašuma uzturēšana (telpu uzkopšana, apsardze, apsaimniekošana) 0,21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23,10 </t>
    </r>
    <r>
      <rPr>
        <b/>
        <i/>
        <sz val="12"/>
        <color rgb="FF000000"/>
        <rFont val="Times New Roman"/>
        <family val="1"/>
        <charset val="186"/>
      </rPr>
      <t>euro.</t>
    </r>
  </si>
  <si>
    <r>
      <t xml:space="preserve">Datoru programmatūru uzturēšana, pilnveidošana un papildināšana 1,34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147,40 </t>
    </r>
    <r>
      <rPr>
        <b/>
        <i/>
        <sz val="12"/>
        <color rgb="FF000000"/>
        <rFont val="Times New Roman"/>
        <family val="1"/>
        <charset val="186"/>
      </rPr>
      <t>euro.</t>
    </r>
  </si>
  <si>
    <r>
      <t xml:space="preserve">Standartprogrammatūras licenču noma (līdz 1g.) un uzturēšana (QPR programmatūras atbalsts un uzturēšana, antivīrusu licences, u.c.licences) 1,19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130,90 </t>
    </r>
    <r>
      <rPr>
        <b/>
        <i/>
        <sz val="12"/>
        <color rgb="FF000000"/>
        <rFont val="Times New Roman"/>
        <family val="1"/>
        <charset val="186"/>
      </rPr>
      <t>euro.</t>
    </r>
  </si>
  <si>
    <r>
      <t xml:space="preserve">Biroja preces 0,28 euro * 110 vienības = </t>
    </r>
    <r>
      <rPr>
        <b/>
        <sz val="12"/>
        <color rgb="FF000000"/>
        <rFont val="Times New Roman"/>
        <family val="1"/>
        <charset val="186"/>
      </rPr>
      <t xml:space="preserve">30,80 </t>
    </r>
    <r>
      <rPr>
        <b/>
        <i/>
        <sz val="12"/>
        <color rgb="FF000000"/>
        <rFont val="Times New Roman"/>
        <family val="1"/>
        <charset val="186"/>
      </rPr>
      <t>euro.</t>
    </r>
  </si>
  <si>
    <r>
      <t xml:space="preserve">Inventārs darba vietas ierīkošanai 0,22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24,20 </t>
    </r>
    <r>
      <rPr>
        <b/>
        <i/>
        <sz val="12"/>
        <color rgb="FF000000"/>
        <rFont val="Times New Roman"/>
        <family val="1"/>
        <charset val="186"/>
      </rPr>
      <t>euro.</t>
    </r>
  </si>
  <si>
    <r>
      <t xml:space="preserve">Kārtējā remonta un iestāžu uzturēšanas materiāli: 0,08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8,80 </t>
    </r>
    <r>
      <rPr>
        <b/>
        <i/>
        <sz val="12"/>
        <color rgb="FF000000"/>
        <rFont val="Times New Roman"/>
        <family val="1"/>
        <charset val="186"/>
      </rPr>
      <t>euro.</t>
    </r>
  </si>
  <si>
    <r>
      <t xml:space="preserve">Nemateriālo ieguldījumu nolietojums 2,20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242,00 </t>
    </r>
    <r>
      <rPr>
        <b/>
        <i/>
        <sz val="12"/>
        <color rgb="FF000000"/>
        <rFont val="Times New Roman"/>
        <family val="1"/>
        <charset val="186"/>
      </rPr>
      <t>euro</t>
    </r>
    <r>
      <rPr>
        <i/>
        <sz val="12"/>
        <color rgb="FF000000"/>
        <rFont val="Times New Roman"/>
        <family val="1"/>
        <charset val="186"/>
      </rPr>
      <t>.</t>
    </r>
  </si>
  <si>
    <r>
      <t xml:space="preserve">Datortehnikas komplekts darba vietas ierīkošanai 1,88 * 110 vienības = </t>
    </r>
    <r>
      <rPr>
        <b/>
        <sz val="12"/>
        <color rgb="FF000000"/>
        <rFont val="Times New Roman"/>
        <family val="1"/>
        <charset val="186"/>
      </rPr>
      <t xml:space="preserve">206,80 </t>
    </r>
    <r>
      <rPr>
        <b/>
        <i/>
        <sz val="12"/>
        <color rgb="FF000000"/>
        <rFont val="Times New Roman"/>
        <family val="1"/>
        <charset val="186"/>
      </rPr>
      <t>euro</t>
    </r>
    <r>
      <rPr>
        <i/>
        <sz val="12"/>
        <color rgb="FF000000"/>
        <rFont val="Times New Roman"/>
        <family val="1"/>
        <charset val="186"/>
      </rPr>
      <t>.</t>
    </r>
  </si>
  <si>
    <r>
      <t xml:space="preserve">Vecākais referents </t>
    </r>
    <r>
      <rPr>
        <sz val="12"/>
        <rFont val="Times New Roman"/>
        <family val="1"/>
        <charset val="186"/>
      </rPr>
      <t>(35.saime, III līmenis, 10.algu grupa, 3. kategorija</t>
    </r>
    <r>
      <rPr>
        <sz val="12"/>
        <color rgb="FF000000"/>
        <rFont val="Times New Roman"/>
        <family val="1"/>
        <charset val="186"/>
      </rPr>
      <t xml:space="preserve">, mēnešalga 1180 EUR). Stundas tarifa likme 7,66 </t>
    </r>
    <r>
      <rPr>
        <i/>
        <sz val="12"/>
        <color rgb="FF000000"/>
        <rFont val="Times New Roman"/>
        <family val="1"/>
        <charset val="186"/>
      </rPr>
      <t>euro</t>
    </r>
    <r>
      <rPr>
        <sz val="12"/>
        <color rgb="FF000000"/>
        <rFont val="Times New Roman"/>
        <family val="1"/>
        <charset val="186"/>
      </rPr>
      <t xml:space="preserve"> =1287/ 168 (vid.d.stundu.sk. mēnesī). 6 h viena izstrādājuma informācijas saņemšanai, uzglabāšanai, apstrādei, analizēšanai  un publicēšanai 7,66 * 6 h = 45,96 </t>
    </r>
    <r>
      <rPr>
        <i/>
        <sz val="12"/>
        <color rgb="FF000000"/>
        <rFont val="Times New Roman"/>
        <family val="1"/>
        <charset val="186"/>
      </rPr>
      <t xml:space="preserve">euro. </t>
    </r>
    <r>
      <rPr>
        <sz val="12"/>
        <color rgb="FF000000"/>
        <rFont val="Times New Roman"/>
        <family val="1"/>
        <charset val="186"/>
      </rPr>
      <t xml:space="preserve">45,96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13788,00 </t>
    </r>
    <r>
      <rPr>
        <b/>
        <i/>
        <sz val="12"/>
        <color rgb="FF000000"/>
        <rFont val="Times New Roman"/>
        <family val="1"/>
        <charset val="186"/>
      </rPr>
      <t>euro.</t>
    </r>
  </si>
  <si>
    <r>
      <t xml:space="preserve">Darba devēja valsts sociālās apdrošināšanas obligātās iemaksas.  45,96 * 23,59%=10,84 </t>
    </r>
    <r>
      <rPr>
        <i/>
        <sz val="12"/>
        <color rgb="FF000000"/>
        <rFont val="Times New Roman"/>
        <family val="1"/>
        <charset val="186"/>
      </rPr>
      <t>euro.</t>
    </r>
    <r>
      <rPr>
        <sz val="12"/>
        <color rgb="FF000000"/>
        <rFont val="Times New Roman"/>
        <family val="1"/>
        <charset val="186"/>
      </rPr>
      <t xml:space="preserve"> Veselības apdrošināšana  0,64 </t>
    </r>
    <r>
      <rPr>
        <i/>
        <sz val="12"/>
        <color rgb="FF000000"/>
        <rFont val="Times New Roman"/>
        <family val="1"/>
        <charset val="186"/>
      </rPr>
      <t>euro.</t>
    </r>
    <r>
      <rPr>
        <sz val="12"/>
        <color rgb="FF000000"/>
        <rFont val="Times New Roman"/>
        <family val="1"/>
        <charset val="186"/>
      </rPr>
      <t xml:space="preserve"> (10,84 + 0,64) * 300 vienības = </t>
    </r>
    <r>
      <rPr>
        <b/>
        <sz val="12"/>
        <color rgb="FF000000"/>
        <rFont val="Times New Roman"/>
        <family val="1"/>
        <charset val="186"/>
      </rPr>
      <t xml:space="preserve">3444,00 </t>
    </r>
    <r>
      <rPr>
        <b/>
        <i/>
        <sz val="12"/>
        <color rgb="FF000000"/>
        <rFont val="Times New Roman"/>
        <family val="1"/>
        <charset val="186"/>
      </rPr>
      <t>euro.</t>
    </r>
    <r>
      <rPr>
        <b/>
        <sz val="12"/>
        <color rgb="FF000000"/>
        <rFont val="Times New Roman"/>
        <family val="1"/>
        <charset val="186"/>
      </rPr>
      <t xml:space="preserve"> </t>
    </r>
  </si>
  <si>
    <r>
      <t xml:space="preserve">Darba devēja valsts sociālās apdrošināšanas obligātās iemaksas.  76,60 * 23,59%=18,07 </t>
    </r>
    <r>
      <rPr>
        <i/>
        <sz val="12"/>
        <color rgb="FF000000"/>
        <rFont val="Times New Roman"/>
        <family val="1"/>
        <charset val="186"/>
      </rPr>
      <t>euro.</t>
    </r>
    <r>
      <rPr>
        <sz val="12"/>
        <color rgb="FF000000"/>
        <rFont val="Times New Roman"/>
        <family val="1"/>
        <charset val="186"/>
      </rPr>
      <t xml:space="preserve"> Veselības apdrošināšana  1,06 </t>
    </r>
    <r>
      <rPr>
        <i/>
        <sz val="12"/>
        <color rgb="FF000000"/>
        <rFont val="Times New Roman"/>
        <family val="1"/>
        <charset val="186"/>
      </rPr>
      <t>euro.</t>
    </r>
    <r>
      <rPr>
        <sz val="12"/>
        <color rgb="FF000000"/>
        <rFont val="Times New Roman"/>
        <family val="1"/>
        <charset val="186"/>
      </rPr>
      <t xml:space="preserve"> (18,07 + 1,06) * 110 vienības = </t>
    </r>
    <r>
      <rPr>
        <b/>
        <sz val="12"/>
        <color rgb="FF000000"/>
        <rFont val="Times New Roman"/>
        <family val="1"/>
        <charset val="186"/>
      </rPr>
      <t xml:space="preserve">2104,30 </t>
    </r>
    <r>
      <rPr>
        <b/>
        <i/>
        <sz val="12"/>
        <color rgb="FF000000"/>
        <rFont val="Times New Roman"/>
        <family val="1"/>
        <charset val="186"/>
      </rPr>
      <t>euro.</t>
    </r>
    <r>
      <rPr>
        <b/>
        <sz val="12"/>
        <color rgb="FF000000"/>
        <rFont val="Times New Roman"/>
        <family val="1"/>
        <charset val="186"/>
      </rPr>
      <t xml:space="preserve"> </t>
    </r>
  </si>
  <si>
    <r>
      <t xml:space="preserve">Pārējo pamatlīdzekļu nolietojums (drukas iekārtas, datortehnikas, sakaru un cita biroja tehnikas nolietojums) 0,29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87,00 </t>
    </r>
    <r>
      <rPr>
        <b/>
        <i/>
        <sz val="12"/>
        <color rgb="FF000000"/>
        <rFont val="Times New Roman"/>
        <family val="1"/>
        <charset val="186"/>
      </rPr>
      <t>euro.</t>
    </r>
  </si>
  <si>
    <r>
      <t xml:space="preserve">Pārējo pamatlīdzekļu nolietojums (drukas iekārtas, datortehnikas, sakaru un cita biroja tehnikas nolietojums) 0,44 </t>
    </r>
    <r>
      <rPr>
        <i/>
        <sz val="12"/>
        <color rgb="FF000000"/>
        <rFont val="Times New Roman"/>
        <family val="1"/>
        <charset val="186"/>
      </rPr>
      <t>euro</t>
    </r>
    <r>
      <rPr>
        <sz val="12"/>
        <color rgb="FF000000"/>
        <rFont val="Times New Roman"/>
        <family val="1"/>
        <charset val="186"/>
      </rPr>
      <t xml:space="preserve"> * 110 vienības = </t>
    </r>
    <r>
      <rPr>
        <b/>
        <sz val="12"/>
        <color rgb="FF000000"/>
        <rFont val="Times New Roman"/>
        <family val="1"/>
        <charset val="186"/>
      </rPr>
      <t xml:space="preserve">48,40 </t>
    </r>
    <r>
      <rPr>
        <b/>
        <i/>
        <sz val="12"/>
        <color rgb="FF000000"/>
        <rFont val="Times New Roman"/>
        <family val="1"/>
        <charset val="186"/>
      </rPr>
      <t>euro.</t>
    </r>
  </si>
  <si>
    <r>
      <t xml:space="preserve">Vadības, administrācijas, pārējo darbinieku atalgojums. 
Vecākais norēķinu grāmatvedis (14 saime, IIIA līmenis, 9.algu grupa, 3. kategorija, mēnešalga 1150 EUR). Stundas tarifa likme 6,845 euro =1150/168 (vid.d. stundu. sk. mēnesī). Finanšu nodaļa rēķina sagatavošanai, apmaksas kontrolei, sagatavotāja informēšanai patērē 18 min 6,845*18/60= 2,05 euro. 
Produktu drošuma un tirgus uzraudzības nodaļas vadītāja (35. saime, IVA līmenis, 11.algu grupa, 3. kategorija, mēnešalga 1382 EUR). Stundas tarifa likme 8,23 euro =1382/168. Nodaļas vadītāja sagatavoto dokumentu izskatīšanai un pielikumu parakstīšanai patērē 0,5 h 8,226*0,5= 4,11 euro. </t>
    </r>
    <r>
      <rPr>
        <b/>
        <sz val="12"/>
        <color rgb="FF000000"/>
        <rFont val="Times New Roman"/>
        <family val="1"/>
        <charset val="186"/>
      </rPr>
      <t xml:space="preserve">
</t>
    </r>
    <r>
      <rPr>
        <sz val="12"/>
        <color rgb="FF000000"/>
        <rFont val="Times New Roman"/>
        <family val="1"/>
        <charset val="186"/>
      </rPr>
      <t>Atalgojums (2,05+4,11)= 6,16 euro * 300 vienības =</t>
    </r>
    <r>
      <rPr>
        <b/>
        <sz val="12"/>
        <color rgb="FF000000"/>
        <rFont val="Times New Roman"/>
        <family val="1"/>
        <charset val="186"/>
      </rPr>
      <t xml:space="preserve"> 1848,00 euro.</t>
    </r>
  </si>
  <si>
    <r>
      <t xml:space="preserve">Vadības, administrācijas, pārējo darbinieku Darba devēja valsts sociālās apdrošināšanas obligātās iemaksas. 6,16 * 23,59%=1,45 </t>
    </r>
    <r>
      <rPr>
        <i/>
        <sz val="12"/>
        <color rgb="FF000000"/>
        <rFont val="Times New Roman"/>
        <family val="1"/>
        <charset val="186"/>
      </rPr>
      <t>euro.</t>
    </r>
    <r>
      <rPr>
        <sz val="12"/>
        <color rgb="FF000000"/>
        <rFont val="Times New Roman"/>
        <family val="1"/>
        <charset val="186"/>
      </rPr>
      <t xml:space="preserve"> 1,45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435,00 </t>
    </r>
    <r>
      <rPr>
        <b/>
        <i/>
        <sz val="12"/>
        <color rgb="FF000000"/>
        <rFont val="Times New Roman"/>
        <family val="1"/>
        <charset val="186"/>
      </rPr>
      <t>euro.</t>
    </r>
  </si>
  <si>
    <r>
      <t xml:space="preserve">Pārējo sakaru pakalpojumu izdevumi: 0,27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81,00</t>
    </r>
    <r>
      <rPr>
        <sz val="12"/>
        <color rgb="FF000000"/>
        <rFont val="Times New Roman"/>
        <family val="1"/>
        <charset val="186"/>
      </rPr>
      <t xml:space="preserve"> </t>
    </r>
    <r>
      <rPr>
        <b/>
        <i/>
        <sz val="12"/>
        <color rgb="FF000000"/>
        <rFont val="Times New Roman"/>
        <family val="1"/>
        <charset val="186"/>
      </rPr>
      <t>euro.</t>
    </r>
  </si>
  <si>
    <r>
      <t xml:space="preserve">Izdevumi par komunālajiem pakalpojumiem: 1,17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351,00 </t>
    </r>
    <r>
      <rPr>
        <b/>
        <i/>
        <sz val="12"/>
        <color rgb="FF000000"/>
        <rFont val="Times New Roman"/>
        <family val="1"/>
        <charset val="186"/>
      </rPr>
      <t>euro</t>
    </r>
    <r>
      <rPr>
        <i/>
        <sz val="12"/>
        <color rgb="FF000000"/>
        <rFont val="Times New Roman"/>
        <family val="1"/>
        <charset val="186"/>
      </rPr>
      <t>.</t>
    </r>
  </si>
  <si>
    <r>
      <t xml:space="preserve">Iestādes administratīvie izdevumi un ar iestādes darbības nodrošināšanu saistītie izdevumi 0,16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48,00 </t>
    </r>
    <r>
      <rPr>
        <b/>
        <i/>
        <sz val="12"/>
        <color rgb="FF000000"/>
        <rFont val="Times New Roman"/>
        <family val="1"/>
        <charset val="186"/>
      </rPr>
      <t>euro.</t>
    </r>
  </si>
  <si>
    <r>
      <t xml:space="preserve">Iekārtas, inventāra un aparatūras  remonts, tehniskā apkalpošana 0,08 </t>
    </r>
    <r>
      <rPr>
        <i/>
        <sz val="12"/>
        <color rgb="FF000000"/>
        <rFont val="Times New Roman"/>
        <family val="1"/>
        <charset val="186"/>
      </rPr>
      <t>euro</t>
    </r>
    <r>
      <rPr>
        <sz val="12"/>
        <color rgb="FF000000"/>
        <rFont val="Times New Roman"/>
        <family val="1"/>
        <charset val="186"/>
      </rPr>
      <t xml:space="preserve"> * 300 vienības =</t>
    </r>
    <r>
      <rPr>
        <b/>
        <sz val="12"/>
        <color rgb="FF000000"/>
        <rFont val="Times New Roman"/>
        <family val="1"/>
        <charset val="186"/>
      </rPr>
      <t xml:space="preserve"> 24,00 </t>
    </r>
    <r>
      <rPr>
        <b/>
        <i/>
        <sz val="12"/>
        <color rgb="FF000000"/>
        <rFont val="Times New Roman"/>
        <family val="1"/>
        <charset val="186"/>
      </rPr>
      <t>euro</t>
    </r>
    <r>
      <rPr>
        <b/>
        <sz val="12"/>
        <color rgb="FF000000"/>
        <rFont val="Times New Roman"/>
        <family val="1"/>
        <charset val="186"/>
      </rPr>
      <t>.</t>
    </r>
  </si>
  <si>
    <r>
      <t xml:space="preserve">Nekustamā īpašuma uzturēšana (telpu uzkopšana, apsardze, apsaimniekošana) 0,12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36,00 </t>
    </r>
    <r>
      <rPr>
        <b/>
        <i/>
        <sz val="12"/>
        <color rgb="FF000000"/>
        <rFont val="Times New Roman"/>
        <family val="1"/>
        <charset val="186"/>
      </rPr>
      <t>euro.</t>
    </r>
  </si>
  <si>
    <r>
      <t xml:space="preserve">Ēku, telpu īre un noma 4,60 </t>
    </r>
    <r>
      <rPr>
        <i/>
        <sz val="12"/>
        <color rgb="FF000000"/>
        <rFont val="Times New Roman"/>
        <family val="1"/>
        <charset val="186"/>
      </rPr>
      <t>euro</t>
    </r>
    <r>
      <rPr>
        <sz val="12"/>
        <color rgb="FF000000"/>
        <rFont val="Times New Roman"/>
        <family val="1"/>
        <charset val="186"/>
      </rPr>
      <t xml:space="preserve"> * 300 vienības =</t>
    </r>
    <r>
      <rPr>
        <b/>
        <sz val="12"/>
        <color rgb="FF000000"/>
        <rFont val="Times New Roman"/>
        <family val="1"/>
        <charset val="186"/>
      </rPr>
      <t xml:space="preserve"> 1380,00 </t>
    </r>
    <r>
      <rPr>
        <b/>
        <i/>
        <sz val="12"/>
        <color rgb="FF000000"/>
        <rFont val="Times New Roman"/>
        <family val="1"/>
        <charset val="186"/>
      </rPr>
      <t>euro.</t>
    </r>
  </si>
  <si>
    <r>
      <t xml:space="preserve">Datoru programmatūru uzturēšana, pilnveidošana un papildināšana 0,80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240,00 </t>
    </r>
    <r>
      <rPr>
        <b/>
        <i/>
        <sz val="12"/>
        <color rgb="FF000000"/>
        <rFont val="Times New Roman"/>
        <family val="1"/>
        <charset val="186"/>
      </rPr>
      <t>euro.</t>
    </r>
  </si>
  <si>
    <r>
      <t xml:space="preserve">Standartprogrammatūras licenču noma (līdz 1g.) un uzturēšana (QPR programmatūras atbalsts un uzturēšana, antivīrusu licences, u.c.licences) 0,71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213,00 </t>
    </r>
    <r>
      <rPr>
        <b/>
        <i/>
        <sz val="12"/>
        <color rgb="FF000000"/>
        <rFont val="Times New Roman"/>
        <family val="1"/>
        <charset val="186"/>
      </rPr>
      <t>euro.</t>
    </r>
  </si>
  <si>
    <r>
      <t xml:space="preserve">Biroja preces 0,17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51,00 </t>
    </r>
    <r>
      <rPr>
        <b/>
        <i/>
        <sz val="12"/>
        <color rgb="FF000000"/>
        <rFont val="Times New Roman"/>
        <family val="1"/>
        <charset val="186"/>
      </rPr>
      <t>euro.</t>
    </r>
  </si>
  <si>
    <r>
      <t>Inventāra izmaksas ik gadu</t>
    </r>
    <r>
      <rPr>
        <b/>
        <sz val="12"/>
        <color rgb="FF000000"/>
        <rFont val="Times New Roman"/>
        <family val="1"/>
        <charset val="186"/>
      </rPr>
      <t xml:space="preserve"> </t>
    </r>
    <r>
      <rPr>
        <sz val="12"/>
        <color rgb="FF000000"/>
        <rFont val="Times New Roman"/>
        <family val="1"/>
        <charset val="186"/>
      </rPr>
      <t xml:space="preserve">0,13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39,00 </t>
    </r>
    <r>
      <rPr>
        <b/>
        <i/>
        <sz val="12"/>
        <color rgb="FF000000"/>
        <rFont val="Times New Roman"/>
        <family val="1"/>
        <charset val="186"/>
      </rPr>
      <t>euro.</t>
    </r>
  </si>
  <si>
    <r>
      <t xml:space="preserve">Nemateriālo ieguldījumu nolietojums 1,32 </t>
    </r>
    <r>
      <rPr>
        <i/>
        <sz val="12"/>
        <color rgb="FF000000"/>
        <rFont val="Times New Roman"/>
        <family val="1"/>
        <charset val="186"/>
      </rPr>
      <t>euro</t>
    </r>
    <r>
      <rPr>
        <sz val="12"/>
        <color rgb="FF000000"/>
        <rFont val="Times New Roman"/>
        <family val="1"/>
        <charset val="186"/>
      </rPr>
      <t xml:space="preserve"> * 300 vienības = </t>
    </r>
    <r>
      <rPr>
        <b/>
        <sz val="12"/>
        <color rgb="FF000000"/>
        <rFont val="Times New Roman"/>
        <family val="1"/>
        <charset val="186"/>
      </rPr>
      <t xml:space="preserve">396,00 </t>
    </r>
    <r>
      <rPr>
        <b/>
        <i/>
        <sz val="12"/>
        <color rgb="FF000000"/>
        <rFont val="Times New Roman"/>
        <family val="1"/>
        <charset val="186"/>
      </rPr>
      <t>euro</t>
    </r>
    <r>
      <rPr>
        <i/>
        <sz val="12"/>
        <color rgb="FF000000"/>
        <rFont val="Times New Roman"/>
        <family val="1"/>
        <charset val="186"/>
      </rPr>
      <t>.</t>
    </r>
  </si>
  <si>
    <r>
      <t>Datortehnikas, sakaru un citas biroja tehnikas nolietojums 1,13</t>
    </r>
    <r>
      <rPr>
        <i/>
        <sz val="12"/>
        <color rgb="FF000000"/>
        <rFont val="Times New Roman"/>
        <family val="1"/>
        <charset val="186"/>
      </rPr>
      <t xml:space="preserve"> euro</t>
    </r>
    <r>
      <rPr>
        <sz val="12"/>
        <color rgb="FF000000"/>
        <rFont val="Times New Roman"/>
        <family val="1"/>
        <charset val="186"/>
      </rPr>
      <t xml:space="preserve"> * 300 vienības = </t>
    </r>
    <r>
      <rPr>
        <b/>
        <sz val="12"/>
        <color rgb="FF000000"/>
        <rFont val="Times New Roman"/>
        <family val="1"/>
        <charset val="186"/>
      </rPr>
      <t xml:space="preserve">339,00 </t>
    </r>
    <r>
      <rPr>
        <b/>
        <i/>
        <sz val="12"/>
        <color rgb="FF000000"/>
        <rFont val="Times New Roman"/>
        <family val="1"/>
        <charset val="186"/>
      </rPr>
      <t>euro</t>
    </r>
    <r>
      <rPr>
        <i/>
        <sz val="12"/>
        <color rgb="FF000000"/>
        <rFont val="Times New Roman"/>
        <family val="1"/>
        <charset val="186"/>
      </rPr>
      <t>.</t>
    </r>
  </si>
  <si>
    <r>
      <t xml:space="preserve">Vecākais referents </t>
    </r>
    <r>
      <rPr>
        <sz val="12"/>
        <rFont val="Times New Roman"/>
        <family val="1"/>
        <charset val="186"/>
      </rPr>
      <t>(35.saime, III līmenis, 10.algu grupa, 3. kategorija</t>
    </r>
    <r>
      <rPr>
        <sz val="12"/>
        <color rgb="FF000000"/>
        <rFont val="Times New Roman"/>
        <family val="1"/>
        <charset val="186"/>
      </rPr>
      <t xml:space="preserve">, mēnešalga 1180 EUR). Stundas tarifa likme 7,66 </t>
    </r>
    <r>
      <rPr>
        <i/>
        <sz val="12"/>
        <color rgb="FF000000"/>
        <rFont val="Times New Roman"/>
        <family val="1"/>
        <charset val="186"/>
      </rPr>
      <t>euro</t>
    </r>
    <r>
      <rPr>
        <sz val="12"/>
        <color rgb="FF000000"/>
        <rFont val="Times New Roman"/>
        <family val="1"/>
        <charset val="186"/>
      </rPr>
      <t xml:space="preserve"> =1287/ 168 (vid.d.stundu.sk. mēnesī). 4,7 h viena izstrādājuma informācijas saņemšanai, uzglabāšanai, apstrādei, analizēšanai  un publicēšanai 7,66 * 4,7 h = 36,00 </t>
    </r>
    <r>
      <rPr>
        <i/>
        <sz val="12"/>
        <color rgb="FF000000"/>
        <rFont val="Times New Roman"/>
        <family val="1"/>
        <charset val="186"/>
      </rPr>
      <t xml:space="preserve">euro. </t>
    </r>
    <r>
      <rPr>
        <sz val="12"/>
        <color rgb="FF000000"/>
        <rFont val="Times New Roman"/>
        <family val="1"/>
        <charset val="186"/>
      </rPr>
      <t xml:space="preserve">36,00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72,00 </t>
    </r>
    <r>
      <rPr>
        <b/>
        <i/>
        <sz val="12"/>
        <color rgb="FF000000"/>
        <rFont val="Times New Roman"/>
        <family val="1"/>
        <charset val="186"/>
      </rPr>
      <t>euro.</t>
    </r>
  </si>
  <si>
    <r>
      <t xml:space="preserve">Darba devēja valsts sociālās apdrošināšanas obligātās iemaksas.  36,00 </t>
    </r>
    <r>
      <rPr>
        <i/>
        <sz val="12"/>
        <color rgb="FF000000"/>
        <rFont val="Times New Roman"/>
        <family val="1"/>
        <charset val="186"/>
      </rPr>
      <t>euro</t>
    </r>
    <r>
      <rPr>
        <sz val="12"/>
        <color rgb="FF000000"/>
        <rFont val="Times New Roman"/>
        <family val="1"/>
        <charset val="186"/>
      </rPr>
      <t xml:space="preserve"> * 23,59 = 8,49 </t>
    </r>
    <r>
      <rPr>
        <i/>
        <sz val="12"/>
        <color rgb="FF000000"/>
        <rFont val="Times New Roman"/>
        <family val="1"/>
        <charset val="186"/>
      </rPr>
      <t>euro.</t>
    </r>
    <r>
      <rPr>
        <sz val="12"/>
        <color rgb="FF000000"/>
        <rFont val="Times New Roman"/>
        <family val="1"/>
        <charset val="186"/>
      </rPr>
      <t xml:space="preserve"> Veselības apdrošināšana 0,50 </t>
    </r>
    <r>
      <rPr>
        <i/>
        <sz val="12"/>
        <color rgb="FF000000"/>
        <rFont val="Times New Roman"/>
        <family val="1"/>
        <charset val="186"/>
      </rPr>
      <t>euro.</t>
    </r>
    <r>
      <rPr>
        <sz val="12"/>
        <color rgb="FF000000"/>
        <rFont val="Times New Roman"/>
        <family val="1"/>
        <charset val="186"/>
      </rPr>
      <t xml:space="preserve"> (8,49 + 0,50) * 2 vienības = </t>
    </r>
    <r>
      <rPr>
        <b/>
        <sz val="12"/>
        <color rgb="FF000000"/>
        <rFont val="Times New Roman"/>
        <family val="1"/>
        <charset val="186"/>
      </rPr>
      <t xml:space="preserve">17,98 </t>
    </r>
    <r>
      <rPr>
        <b/>
        <i/>
        <sz val="12"/>
        <color rgb="FF000000"/>
        <rFont val="Times New Roman"/>
        <family val="1"/>
        <charset val="186"/>
      </rPr>
      <t>euro.</t>
    </r>
    <r>
      <rPr>
        <b/>
        <sz val="12"/>
        <color rgb="FF000000"/>
        <rFont val="Times New Roman"/>
        <family val="1"/>
        <charset val="186"/>
      </rPr>
      <t xml:space="preserve"> </t>
    </r>
  </si>
  <si>
    <r>
      <t xml:space="preserve">Pārējo pamatlīdzekļu nolietojums (drukas iekārtas, datortehnikas, sakaru un cita biroja tehnikas nolietojums) 0,19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0,38 </t>
    </r>
    <r>
      <rPr>
        <b/>
        <i/>
        <sz val="12"/>
        <color rgb="FF000000"/>
        <rFont val="Times New Roman"/>
        <family val="1"/>
        <charset val="186"/>
      </rPr>
      <t>euro.</t>
    </r>
  </si>
  <si>
    <r>
      <t xml:space="preserve">Vadības, administrācijas, pārējo darbinieku atalgojums. 
Vecākais norēķinu grāmatvedis (14 saime, IIIA līmenis, 9.algu grupa, 3. kategorija, mēnešalga 1150 EUR). Stundas tarifa likme 6,845 euro =1150/168 (vid.d. stundu. sk. mēnesī). Finanšu nodaļa rēķina sagatavošanai, apmaksas kontrolei, sagatavotāja informēšanai patērē 18 min. 6,845*18/60= 2,05 euro. 
Produktu drošuma un tirgus uzraudzības nodaļas vadītāja (35. saime, IVA līmenis, 11.algu grupa, 3. kategorija, mēnešalga 1382 EUR). Stundas tarifa likme 8,23 euro =1382/168. Nodaļas vadītāja sagatavoto dokumentu izskatīšanai un pielikumu parakstīšanai patērē 0,5 h.  8,226 * 0,5h= 4,11 euro. </t>
    </r>
    <r>
      <rPr>
        <b/>
        <sz val="12"/>
        <color rgb="FF000000"/>
        <rFont val="Times New Roman"/>
        <family val="1"/>
        <charset val="186"/>
      </rPr>
      <t xml:space="preserve">
</t>
    </r>
    <r>
      <rPr>
        <sz val="12"/>
        <color rgb="FF000000"/>
        <rFont val="Times New Roman"/>
        <family val="1"/>
        <charset val="186"/>
      </rPr>
      <t>Atalgojums (2,05+4,11)= 6,16 euro * 2 vienības =</t>
    </r>
    <r>
      <rPr>
        <b/>
        <sz val="12"/>
        <color rgb="FF000000"/>
        <rFont val="Times New Roman"/>
        <family val="1"/>
        <charset val="186"/>
      </rPr>
      <t xml:space="preserve"> 12,32 euro.</t>
    </r>
  </si>
  <si>
    <r>
      <t xml:space="preserve">Vadības, administrācijas, pārējo darbinieku Darba devēja valsts sociālās apdrošināšanas obligātās iemaksas. 6,16 * 23,59%=1,45 </t>
    </r>
    <r>
      <rPr>
        <i/>
        <sz val="12"/>
        <color rgb="FF000000"/>
        <rFont val="Times New Roman"/>
        <family val="1"/>
        <charset val="186"/>
      </rPr>
      <t>euro.</t>
    </r>
    <r>
      <rPr>
        <sz val="12"/>
        <color rgb="FF000000"/>
        <rFont val="Times New Roman"/>
        <family val="1"/>
        <charset val="186"/>
      </rPr>
      <t xml:space="preserve"> 1,45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2,90 </t>
    </r>
    <r>
      <rPr>
        <b/>
        <i/>
        <sz val="12"/>
        <color rgb="FF000000"/>
        <rFont val="Times New Roman"/>
        <family val="1"/>
        <charset val="186"/>
      </rPr>
      <t>euro.</t>
    </r>
  </si>
  <si>
    <r>
      <t xml:space="preserve">Pārējo sakaru pakalpojumu izdevumi: 0,21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0,42</t>
    </r>
    <r>
      <rPr>
        <sz val="12"/>
        <color rgb="FF000000"/>
        <rFont val="Times New Roman"/>
        <family val="1"/>
        <charset val="186"/>
      </rPr>
      <t xml:space="preserve"> </t>
    </r>
    <r>
      <rPr>
        <b/>
        <i/>
        <sz val="12"/>
        <color rgb="FF000000"/>
        <rFont val="Times New Roman"/>
        <family val="1"/>
        <charset val="186"/>
      </rPr>
      <t>euro.</t>
    </r>
  </si>
  <si>
    <r>
      <t xml:space="preserve">Izdevumi par komunālajiem pakalpojumiem: 0,92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1,84 </t>
    </r>
    <r>
      <rPr>
        <b/>
        <i/>
        <sz val="12"/>
        <color rgb="FF000000"/>
        <rFont val="Times New Roman"/>
        <family val="1"/>
        <charset val="186"/>
      </rPr>
      <t>euro</t>
    </r>
    <r>
      <rPr>
        <i/>
        <sz val="12"/>
        <color rgb="FF000000"/>
        <rFont val="Times New Roman"/>
        <family val="1"/>
        <charset val="186"/>
      </rPr>
      <t>.</t>
    </r>
  </si>
  <si>
    <r>
      <t xml:space="preserve">Iestādes administratīvie izdevumi un ar iestādes darbības nodrošināšanu saistītie izdevumi 0,12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0,24 </t>
    </r>
    <r>
      <rPr>
        <b/>
        <i/>
        <sz val="12"/>
        <color rgb="FF000000"/>
        <rFont val="Times New Roman"/>
        <family val="1"/>
        <charset val="186"/>
      </rPr>
      <t>euro.</t>
    </r>
  </si>
  <si>
    <r>
      <t xml:space="preserve">Iekārtas, inventāra un aparatūras  remonts, tehniskā apkalpošana 0,08 </t>
    </r>
    <r>
      <rPr>
        <i/>
        <sz val="12"/>
        <color rgb="FF000000"/>
        <rFont val="Times New Roman"/>
        <family val="1"/>
        <charset val="186"/>
      </rPr>
      <t>euro</t>
    </r>
    <r>
      <rPr>
        <sz val="12"/>
        <color rgb="FF000000"/>
        <rFont val="Times New Roman"/>
        <family val="1"/>
        <charset val="186"/>
      </rPr>
      <t xml:space="preserve"> * 2 vienības =</t>
    </r>
    <r>
      <rPr>
        <b/>
        <i/>
        <sz val="12"/>
        <color rgb="FF000000"/>
        <rFont val="Times New Roman"/>
        <family val="1"/>
        <charset val="186"/>
      </rPr>
      <t xml:space="preserve"> </t>
    </r>
    <r>
      <rPr>
        <b/>
        <sz val="12"/>
        <color rgb="FF000000"/>
        <rFont val="Times New Roman"/>
        <family val="1"/>
        <charset val="186"/>
      </rPr>
      <t>0,16</t>
    </r>
    <r>
      <rPr>
        <b/>
        <i/>
        <sz val="12"/>
        <color rgb="FF000000"/>
        <rFont val="Times New Roman"/>
        <family val="1"/>
        <charset val="186"/>
      </rPr>
      <t xml:space="preserve"> euro.</t>
    </r>
  </si>
  <si>
    <r>
      <t xml:space="preserve">Ēku, telpu īre un noma 3,60 </t>
    </r>
    <r>
      <rPr>
        <i/>
        <sz val="12"/>
        <color rgb="FF000000"/>
        <rFont val="Times New Roman"/>
        <family val="1"/>
        <charset val="186"/>
      </rPr>
      <t>euro</t>
    </r>
    <r>
      <rPr>
        <sz val="12"/>
        <color rgb="FF000000"/>
        <rFont val="Times New Roman"/>
        <family val="1"/>
        <charset val="186"/>
      </rPr>
      <t xml:space="preserve"> * 2 vienības =</t>
    </r>
    <r>
      <rPr>
        <b/>
        <sz val="12"/>
        <color rgb="FF000000"/>
        <rFont val="Times New Roman"/>
        <family val="1"/>
        <charset val="186"/>
      </rPr>
      <t xml:space="preserve"> 7,20 </t>
    </r>
    <r>
      <rPr>
        <b/>
        <i/>
        <sz val="12"/>
        <color rgb="FF000000"/>
        <rFont val="Times New Roman"/>
        <family val="1"/>
        <charset val="186"/>
      </rPr>
      <t>euro.</t>
    </r>
  </si>
  <si>
    <r>
      <t xml:space="preserve">Datoru programmatūru uzturēšana, pilnveidošana un papildināšana 0,61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1,22 </t>
    </r>
    <r>
      <rPr>
        <b/>
        <i/>
        <sz val="12"/>
        <color rgb="FF000000"/>
        <rFont val="Times New Roman"/>
        <family val="1"/>
        <charset val="186"/>
      </rPr>
      <t>euro.</t>
    </r>
  </si>
  <si>
    <r>
      <t xml:space="preserve">Standartprogrammatūras licenču noma (līdz 1g.) un uzturēšana (QPR programmatūras atbalsts un uzturēšana, antivīrusu licences, u.c.licences) 0,56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1,12 </t>
    </r>
    <r>
      <rPr>
        <b/>
        <i/>
        <sz val="12"/>
        <color rgb="FF000000"/>
        <rFont val="Times New Roman"/>
        <family val="1"/>
        <charset val="186"/>
      </rPr>
      <t>euro.</t>
    </r>
  </si>
  <si>
    <r>
      <t xml:space="preserve">Biroja preces 0,13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0,26 </t>
    </r>
    <r>
      <rPr>
        <b/>
        <i/>
        <sz val="12"/>
        <color rgb="FF000000"/>
        <rFont val="Times New Roman"/>
        <family val="1"/>
        <charset val="186"/>
      </rPr>
      <t>euro.</t>
    </r>
  </si>
  <si>
    <r>
      <t xml:space="preserve">Inventārs 0,10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0,20 </t>
    </r>
    <r>
      <rPr>
        <b/>
        <i/>
        <sz val="12"/>
        <color rgb="FF000000"/>
        <rFont val="Times New Roman"/>
        <family val="1"/>
        <charset val="186"/>
      </rPr>
      <t>euro.</t>
    </r>
  </si>
  <si>
    <r>
      <t xml:space="preserve">Kārtējā remonta un iestāžu uzturēšanas materiāli: 0,04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0,08 </t>
    </r>
    <r>
      <rPr>
        <b/>
        <i/>
        <sz val="12"/>
        <color rgb="FF000000"/>
        <rFont val="Times New Roman"/>
        <family val="1"/>
        <charset val="186"/>
      </rPr>
      <t>uro.</t>
    </r>
  </si>
  <si>
    <r>
      <t xml:space="preserve">Nemateriālo ieguldījumu nolietojums 1,03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2,06</t>
    </r>
    <r>
      <rPr>
        <sz val="12"/>
        <color rgb="FF000000"/>
        <rFont val="Times New Roman"/>
        <family val="1"/>
        <charset val="186"/>
      </rPr>
      <t xml:space="preserve"> </t>
    </r>
    <r>
      <rPr>
        <b/>
        <i/>
        <sz val="12"/>
        <color rgb="FF000000"/>
        <rFont val="Times New Roman"/>
        <family val="1"/>
        <charset val="186"/>
      </rPr>
      <t>euro</t>
    </r>
    <r>
      <rPr>
        <i/>
        <sz val="12"/>
        <color rgb="FF000000"/>
        <rFont val="Times New Roman"/>
        <family val="1"/>
        <charset val="186"/>
      </rPr>
      <t>.</t>
    </r>
  </si>
  <si>
    <r>
      <t>Datortehnikas, sakaru un citas biroja tehnikas nolietojums 0,88</t>
    </r>
    <r>
      <rPr>
        <i/>
        <sz val="12"/>
        <color rgb="FF000000"/>
        <rFont val="Times New Roman"/>
        <family val="1"/>
        <charset val="186"/>
      </rPr>
      <t xml:space="preserve"> euro</t>
    </r>
    <r>
      <rPr>
        <sz val="12"/>
        <color rgb="FF000000"/>
        <rFont val="Times New Roman"/>
        <family val="1"/>
        <charset val="186"/>
      </rPr>
      <t xml:space="preserve"> * 2 vienības = </t>
    </r>
    <r>
      <rPr>
        <b/>
        <sz val="12"/>
        <color rgb="FF000000"/>
        <rFont val="Times New Roman"/>
        <family val="1"/>
        <charset val="186"/>
      </rPr>
      <t xml:space="preserve">1,76 </t>
    </r>
    <r>
      <rPr>
        <b/>
        <i/>
        <sz val="12"/>
        <color rgb="FF000000"/>
        <rFont val="Times New Roman"/>
        <family val="1"/>
        <charset val="186"/>
      </rPr>
      <t>euro</t>
    </r>
    <r>
      <rPr>
        <i/>
        <sz val="12"/>
        <color rgb="FF000000"/>
        <rFont val="Times New Roman"/>
        <family val="1"/>
        <charset val="186"/>
      </rPr>
      <t>.</t>
    </r>
  </si>
  <si>
    <r>
      <t>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Reģistru nodaļas vadītājs (35.saime, IVA līmenis, 11. algu grupa, 3. kategorija, mēnešalga 1382 EUR). Stundas tarifa likme 8,23 euro = 1382 /168 (vid.d.stundu.sk. mēnesī). Apliecības izskatīšanai un parakstīšanai patērē 5 min. 8,23*5/60= 0,69 euro. 
Atalgojums (0,24+2,05+0,69)= 2,98 euro * 410 vienības =</t>
    </r>
    <r>
      <rPr>
        <b/>
        <sz val="12"/>
        <color rgb="FF000000"/>
        <rFont val="Times New Roman"/>
        <family val="1"/>
        <charset val="186"/>
      </rPr>
      <t xml:space="preserve"> 1221,80 euro.</t>
    </r>
  </si>
  <si>
    <r>
      <t xml:space="preserve">Vadības, administrācijas, pārējo darbinieku Darba devēja valsts sociālās apdrošināšanas obligātās iemaksas. 2,98 </t>
    </r>
    <r>
      <rPr>
        <i/>
        <sz val="12"/>
        <color rgb="FF000000"/>
        <rFont val="Times New Roman"/>
        <family val="1"/>
        <charset val="186"/>
      </rPr>
      <t xml:space="preserve">euro </t>
    </r>
    <r>
      <rPr>
        <sz val="12"/>
        <color rgb="FF000000"/>
        <rFont val="Times New Roman"/>
        <family val="1"/>
        <charset val="186"/>
      </rPr>
      <t xml:space="preserve">* 23,59% = 0,70 </t>
    </r>
    <r>
      <rPr>
        <i/>
        <sz val="12"/>
        <color rgb="FF000000"/>
        <rFont val="Times New Roman"/>
        <family val="1"/>
        <charset val="186"/>
      </rPr>
      <t>euro.</t>
    </r>
    <r>
      <rPr>
        <sz val="12"/>
        <color rgb="FF000000"/>
        <rFont val="Times New Roman"/>
        <family val="1"/>
        <charset val="186"/>
      </rPr>
      <t xml:space="preserve">  0,70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287,00 </t>
    </r>
    <r>
      <rPr>
        <b/>
        <i/>
        <sz val="12"/>
        <color rgb="FF000000"/>
        <rFont val="Times New Roman"/>
        <family val="1"/>
        <charset val="186"/>
      </rPr>
      <t>euro.</t>
    </r>
  </si>
  <si>
    <r>
      <t xml:space="preserve">Iestādes administratīvie izdevumi un ar iestādes darbības nodrošināšanu saistītie izdevumi 0,02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8,20 </t>
    </r>
    <r>
      <rPr>
        <b/>
        <i/>
        <sz val="12"/>
        <color rgb="FF000000"/>
        <rFont val="Times New Roman"/>
        <family val="1"/>
        <charset val="186"/>
      </rPr>
      <t>euro.</t>
    </r>
  </si>
  <si>
    <r>
      <t>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euro.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euro.
Reģistru nodaļas vadītājs (35.saime, IVA līmenis, 11. algu grupa, 3. kategorija, mēnešalga 1382 EUR). Stundas tarifa likme 8,23 euro = 1382 /168 (vid.d.stundu.sk. mēnesī). Apliecības izskatīšanai un parakstīšanai patērē 5 min. 8,23*5/60= 0,69 euro. 
Atalgojums (0,24+2,05+0,69)= 2,98 euro * 93 vienības =</t>
    </r>
    <r>
      <rPr>
        <b/>
        <sz val="12"/>
        <color rgb="FF000000"/>
        <rFont val="Times New Roman"/>
        <family val="1"/>
        <charset val="186"/>
      </rPr>
      <t xml:space="preserve"> 277,14 euro.</t>
    </r>
  </si>
  <si>
    <r>
      <t xml:space="preserve">Vadības, administrācijas, pārējo darbinieku Darba devēja valsts sociālās apdrošināšanas obligātās iemaksas. 2,98 </t>
    </r>
    <r>
      <rPr>
        <i/>
        <sz val="12"/>
        <color rgb="FF000000"/>
        <rFont val="Times New Roman"/>
        <family val="1"/>
        <charset val="186"/>
      </rPr>
      <t xml:space="preserve">euro </t>
    </r>
    <r>
      <rPr>
        <sz val="12"/>
        <color rgb="FF000000"/>
        <rFont val="Times New Roman"/>
        <family val="1"/>
        <charset val="186"/>
      </rPr>
      <t xml:space="preserve">* 23,59% = 0,70 </t>
    </r>
    <r>
      <rPr>
        <i/>
        <sz val="12"/>
        <color rgb="FF000000"/>
        <rFont val="Times New Roman"/>
        <family val="1"/>
        <charset val="186"/>
      </rPr>
      <t>euro.</t>
    </r>
    <r>
      <rPr>
        <sz val="12"/>
        <color rgb="FF000000"/>
        <rFont val="Times New Roman"/>
        <family val="1"/>
        <charset val="186"/>
      </rPr>
      <t xml:space="preserve">  0,70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65,10 </t>
    </r>
    <r>
      <rPr>
        <b/>
        <i/>
        <sz val="12"/>
        <color rgb="FF000000"/>
        <rFont val="Times New Roman"/>
        <family val="1"/>
        <charset val="186"/>
      </rPr>
      <t>euro.</t>
    </r>
  </si>
  <si>
    <r>
      <t xml:space="preserve">Iestādes administratīvie izdevumi un ar iestādes darbības nodrošināšanu saistītie izdevumi 0,02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1,86 </t>
    </r>
    <r>
      <rPr>
        <b/>
        <i/>
        <sz val="12"/>
        <color rgb="FF000000"/>
        <rFont val="Times New Roman"/>
        <family val="1"/>
        <charset val="186"/>
      </rPr>
      <t>euro.</t>
    </r>
  </si>
  <si>
    <r>
      <t xml:space="preserve">Higiēnas ārsta palīgs </t>
    </r>
    <r>
      <rPr>
        <sz val="12"/>
        <color rgb="FFFF0000"/>
        <rFont val="Times New Roman"/>
        <family val="1"/>
        <charset val="186"/>
      </rPr>
      <t xml:space="preserve"> </t>
    </r>
    <r>
      <rPr>
        <sz val="12"/>
        <rFont val="Times New Roman"/>
        <family val="1"/>
        <charset val="186"/>
      </rPr>
      <t>(10.saime, II līmenis, 6. algu grupa, 3. kategorija,</t>
    </r>
    <r>
      <rPr>
        <sz val="12"/>
        <color rgb="FF000000"/>
        <rFont val="Times New Roman"/>
        <family val="1"/>
        <charset val="186"/>
      </rPr>
      <t xml:space="preserve"> vid. mēnešalga 1 190 EUR). Stundas tarifa likme 7,08 </t>
    </r>
    <r>
      <rPr>
        <i/>
        <sz val="12"/>
        <color rgb="FF000000"/>
        <rFont val="Times New Roman"/>
        <family val="1"/>
        <charset val="186"/>
      </rPr>
      <t>euro</t>
    </r>
    <r>
      <rPr>
        <sz val="12"/>
        <color rgb="FF000000"/>
        <rFont val="Times New Roman"/>
        <family val="1"/>
        <charset val="186"/>
      </rPr>
      <t xml:space="preserve"> = 1190/168 (vid.d.stundu.sk. mēnesī). 0,04 h dokumenta kopēšana 7,08 * 0,04 h= 0,28 </t>
    </r>
    <r>
      <rPr>
        <i/>
        <sz val="12"/>
        <color rgb="FF000000"/>
        <rFont val="Times New Roman"/>
        <family val="1"/>
        <charset val="186"/>
      </rPr>
      <t>euro.</t>
    </r>
    <r>
      <rPr>
        <sz val="12"/>
        <color rgb="FF000000"/>
        <rFont val="Times New Roman"/>
        <family val="1"/>
        <charset val="186"/>
      </rPr>
      <t xml:space="preserve">  0,28 </t>
    </r>
    <r>
      <rPr>
        <i/>
        <sz val="12"/>
        <color rgb="FF000000"/>
        <rFont val="Times New Roman"/>
        <family val="1"/>
        <charset val="186"/>
      </rPr>
      <t>euro</t>
    </r>
    <r>
      <rPr>
        <sz val="12"/>
        <color rgb="FF000000"/>
        <rFont val="Times New Roman"/>
        <family val="1"/>
        <charset val="186"/>
      </rPr>
      <t xml:space="preserve"> * 25</t>
    </r>
    <r>
      <rPr>
        <sz val="12"/>
        <rFont val="Times New Roman"/>
        <family val="1"/>
        <charset val="186"/>
      </rPr>
      <t xml:space="preserve"> vienības</t>
    </r>
    <r>
      <rPr>
        <sz val="12"/>
        <color rgb="FF000000"/>
        <rFont val="Times New Roman"/>
        <family val="1"/>
        <charset val="186"/>
      </rPr>
      <t xml:space="preserve">= </t>
    </r>
    <r>
      <rPr>
        <b/>
        <sz val="12"/>
        <color rgb="FF000000"/>
        <rFont val="Times New Roman"/>
        <family val="1"/>
        <charset val="186"/>
      </rPr>
      <t xml:space="preserve">7,00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</si>
  <si>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0,28 * 23,59% =0,07 </t>
    </r>
    <r>
      <rPr>
        <i/>
        <sz val="12"/>
        <color rgb="FF000000"/>
        <rFont val="Times New Roman"/>
        <family val="1"/>
        <charset val="186"/>
      </rPr>
      <t>euro.</t>
    </r>
    <r>
      <rPr>
        <sz val="12"/>
        <color rgb="FF000000"/>
        <rFont val="Times New Roman"/>
        <family val="1"/>
        <charset val="186"/>
      </rPr>
      <t xml:space="preserve"> 0,07 </t>
    </r>
    <r>
      <rPr>
        <i/>
        <sz val="12"/>
        <color rgb="FF000000"/>
        <rFont val="Times New Roman"/>
        <family val="1"/>
        <charset val="186"/>
      </rPr>
      <t>euro</t>
    </r>
    <r>
      <rPr>
        <sz val="12"/>
        <color rgb="FF000000"/>
        <rFont val="Times New Roman"/>
        <family val="1"/>
        <charset val="186"/>
      </rPr>
      <t xml:space="preserve">* 25 vienības = </t>
    </r>
    <r>
      <rPr>
        <b/>
        <sz val="12"/>
        <color rgb="FF000000"/>
        <rFont val="Times New Roman"/>
        <family val="1"/>
        <charset val="186"/>
      </rPr>
      <t xml:space="preserve">1,75 </t>
    </r>
    <r>
      <rPr>
        <b/>
        <i/>
        <sz val="12"/>
        <color rgb="FF000000"/>
        <rFont val="Times New Roman"/>
        <family val="1"/>
        <charset val="186"/>
      </rPr>
      <t>euro.</t>
    </r>
    <r>
      <rPr>
        <b/>
        <sz val="12"/>
        <color rgb="FF000000"/>
        <rFont val="Times New Roman"/>
        <family val="1"/>
        <charset val="186"/>
      </rPr>
      <t xml:space="preserve"> </t>
    </r>
  </si>
  <si>
    <r>
      <t xml:space="preserve">Reģistru nodaļas vecākais referents (35.saime, II līmenis, 9. algu grupa, 3. kategorija, mēnešalga 1190 EUR). Stundas tarifa likme 7,08 </t>
    </r>
    <r>
      <rPr>
        <i/>
        <sz val="12"/>
        <color rgb="FF000000"/>
        <rFont val="Times New Roman"/>
        <family val="1"/>
        <charset val="186"/>
      </rPr>
      <t>euro</t>
    </r>
    <r>
      <rPr>
        <sz val="12"/>
        <color rgb="FF000000"/>
        <rFont val="Times New Roman"/>
        <family val="1"/>
        <charset val="186"/>
      </rPr>
      <t xml:space="preserve"> =1190/168 (vid.d.stundu.sk. mēnesī). 0,67 h apliecības dublikāta sagatavošanai un izsniegšanai 7,08 * 0,67 h= 4,74 </t>
    </r>
    <r>
      <rPr>
        <i/>
        <sz val="12"/>
        <color rgb="FF000000"/>
        <rFont val="Times New Roman"/>
        <family val="1"/>
        <charset val="186"/>
      </rPr>
      <t>euro.</t>
    </r>
    <r>
      <rPr>
        <sz val="12"/>
        <color rgb="FF000000"/>
        <rFont val="Times New Roman"/>
        <family val="1"/>
        <charset val="186"/>
      </rPr>
      <t xml:space="preserve">  4,74 </t>
    </r>
    <r>
      <rPr>
        <i/>
        <sz val="12"/>
        <color rgb="FF000000"/>
        <rFont val="Times New Roman"/>
        <family val="1"/>
        <charset val="186"/>
      </rPr>
      <t xml:space="preserve">euro </t>
    </r>
    <r>
      <rPr>
        <sz val="12"/>
        <color rgb="FF000000"/>
        <rFont val="Times New Roman"/>
        <family val="1"/>
        <charset val="186"/>
      </rPr>
      <t xml:space="preserve">* 10 vienības= </t>
    </r>
    <r>
      <rPr>
        <b/>
        <sz val="12"/>
        <color rgb="FF000000"/>
        <rFont val="Times New Roman"/>
        <family val="1"/>
        <charset val="186"/>
      </rPr>
      <t xml:space="preserve">47,40 </t>
    </r>
    <r>
      <rPr>
        <b/>
        <i/>
        <sz val="12"/>
        <color rgb="FF000000"/>
        <rFont val="Times New Roman"/>
        <family val="1"/>
        <charset val="186"/>
      </rPr>
      <t>euro.</t>
    </r>
  </si>
  <si>
    <r>
      <t xml:space="preserve">Darba devēja valsts sociālās apdrošināšanas obligātās iemaksas. 4,74 * 23,59%=1,12 </t>
    </r>
    <r>
      <rPr>
        <i/>
        <sz val="12"/>
        <color rgb="FF000000"/>
        <rFont val="Times New Roman"/>
        <family val="1"/>
        <charset val="186"/>
      </rPr>
      <t>euro.</t>
    </r>
    <r>
      <rPr>
        <sz val="12"/>
        <color rgb="FF000000"/>
        <rFont val="Times New Roman"/>
        <family val="1"/>
        <charset val="186"/>
      </rPr>
      <t xml:space="preserve"> Veselības apdrošināšana  0,07 </t>
    </r>
    <r>
      <rPr>
        <i/>
        <sz val="12"/>
        <color rgb="FF000000"/>
        <rFont val="Times New Roman"/>
        <family val="1"/>
        <charset val="186"/>
      </rPr>
      <t>euro.</t>
    </r>
    <r>
      <rPr>
        <sz val="12"/>
        <color rgb="FF000000"/>
        <rFont val="Times New Roman"/>
        <family val="1"/>
        <charset val="186"/>
      </rPr>
      <t xml:space="preserve"> (1,12 + 0,07)* 10 vienības = </t>
    </r>
    <r>
      <rPr>
        <b/>
        <sz val="12"/>
        <color rgb="FF000000"/>
        <rFont val="Times New Roman"/>
        <family val="1"/>
        <charset val="186"/>
      </rPr>
      <t xml:space="preserve">11,90 </t>
    </r>
    <r>
      <rPr>
        <b/>
        <i/>
        <sz val="12"/>
        <color rgb="FF000000"/>
        <rFont val="Times New Roman"/>
        <family val="1"/>
        <charset val="186"/>
      </rPr>
      <t>euro.</t>
    </r>
  </si>
  <si>
    <r>
      <t xml:space="preserve">Pārējo sakaru pakalpojumu izdevumi: 0,03 </t>
    </r>
    <r>
      <rPr>
        <i/>
        <sz val="12"/>
        <color rgb="FF000000"/>
        <rFont val="Times New Roman"/>
        <family val="1"/>
        <charset val="186"/>
      </rPr>
      <t>euro</t>
    </r>
    <r>
      <rPr>
        <sz val="12"/>
        <color rgb="FF000000"/>
        <rFont val="Times New Roman"/>
        <family val="1"/>
        <charset val="186"/>
      </rPr>
      <t xml:space="preserve"> * 10 vienības =</t>
    </r>
    <r>
      <rPr>
        <b/>
        <sz val="12"/>
        <color rgb="FF000000"/>
        <rFont val="Times New Roman"/>
        <family val="1"/>
        <charset val="186"/>
      </rPr>
      <t xml:space="preserve"> 0,30 </t>
    </r>
    <r>
      <rPr>
        <b/>
        <i/>
        <sz val="12"/>
        <color rgb="FF000000"/>
        <rFont val="Times New Roman"/>
        <family val="1"/>
        <charset val="186"/>
      </rPr>
      <t>euro.</t>
    </r>
  </si>
  <si>
    <r>
      <t xml:space="preserve">Izdevumi par komunālajiem pakalpojumiem: 0,13 </t>
    </r>
    <r>
      <rPr>
        <i/>
        <sz val="12"/>
        <color rgb="FF000000"/>
        <rFont val="Times New Roman"/>
        <family val="1"/>
        <charset val="186"/>
      </rPr>
      <t>euro</t>
    </r>
    <r>
      <rPr>
        <sz val="12"/>
        <color rgb="FF000000"/>
        <rFont val="Times New Roman"/>
        <family val="1"/>
        <charset val="186"/>
      </rPr>
      <t xml:space="preserve"> * 10 vienības= </t>
    </r>
    <r>
      <rPr>
        <b/>
        <sz val="12"/>
        <color rgb="FF000000"/>
        <rFont val="Times New Roman"/>
        <family val="1"/>
        <charset val="186"/>
      </rPr>
      <t xml:space="preserve">1,30 </t>
    </r>
    <r>
      <rPr>
        <b/>
        <i/>
        <sz val="12"/>
        <color rgb="FF000000"/>
        <rFont val="Times New Roman"/>
        <family val="1"/>
        <charset val="186"/>
      </rPr>
      <t>euro.</t>
    </r>
  </si>
  <si>
    <r>
      <t xml:space="preserve">Iestādes administratīvie izdevumi un ar iestādes darbības nodrošināšanu saistītie izdevumi 0,02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0,20 </t>
    </r>
    <r>
      <rPr>
        <b/>
        <i/>
        <sz val="12"/>
        <color rgb="FF000000"/>
        <rFont val="Times New Roman"/>
        <family val="1"/>
        <charset val="186"/>
      </rPr>
      <t>euro.</t>
    </r>
  </si>
  <si>
    <r>
      <t xml:space="preserve">Nekustamā īpašuma uzturēšana (telpu uzkopšana, apsardze, apsaimniekošana) 0,01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0,10 </t>
    </r>
    <r>
      <rPr>
        <b/>
        <i/>
        <sz val="12"/>
        <color rgb="FF000000"/>
        <rFont val="Times New Roman"/>
        <family val="1"/>
        <charset val="186"/>
      </rPr>
      <t>euro.</t>
    </r>
  </si>
  <si>
    <r>
      <t xml:space="preserve">Ēku, telpu īre un noma 0,51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5,10 </t>
    </r>
    <r>
      <rPr>
        <b/>
        <i/>
        <sz val="12"/>
        <color rgb="FF000000"/>
        <rFont val="Times New Roman"/>
        <family val="1"/>
        <charset val="186"/>
      </rPr>
      <t>euro.</t>
    </r>
  </si>
  <si>
    <r>
      <t xml:space="preserve">Datoru programmatūru uzturēšana, pilnveidošana un papildināšana 0,09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0,90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</si>
  <si>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0,08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0,80 </t>
    </r>
    <r>
      <rPr>
        <b/>
        <i/>
        <sz val="12"/>
        <color rgb="FF000000"/>
        <rFont val="Times New Roman"/>
        <family val="1"/>
        <charset val="186"/>
      </rPr>
      <t>euro.</t>
    </r>
  </si>
  <si>
    <r>
      <t xml:space="preserve">Biroja preces 0,02 </t>
    </r>
    <r>
      <rPr>
        <i/>
        <sz val="12"/>
        <color rgb="FF000000"/>
        <rFont val="Times New Roman"/>
        <family val="1"/>
        <charset val="186"/>
      </rPr>
      <t>euro</t>
    </r>
    <r>
      <rPr>
        <sz val="12"/>
        <color rgb="FF000000"/>
        <rFont val="Times New Roman"/>
        <family val="1"/>
        <charset val="186"/>
      </rPr>
      <t xml:space="preserve"> * 10 vienības </t>
    </r>
    <r>
      <rPr>
        <b/>
        <sz val="12"/>
        <color rgb="FF000000"/>
        <rFont val="Times New Roman"/>
        <family val="1"/>
        <charset val="186"/>
      </rPr>
      <t xml:space="preserve">= 0,20 </t>
    </r>
    <r>
      <rPr>
        <b/>
        <i/>
        <sz val="12"/>
        <color rgb="FF000000"/>
        <rFont val="Times New Roman"/>
        <family val="1"/>
        <charset val="186"/>
      </rPr>
      <t>euro.</t>
    </r>
    <r>
      <rPr>
        <b/>
        <sz val="12"/>
        <color rgb="FF000000"/>
        <rFont val="Times New Roman"/>
        <family val="1"/>
        <charset val="186"/>
      </rPr>
      <t xml:space="preserve"> </t>
    </r>
  </si>
  <si>
    <r>
      <t xml:space="preserve">Inventārs 0,01 </t>
    </r>
    <r>
      <rPr>
        <i/>
        <sz val="12"/>
        <color rgb="FF000000"/>
        <rFont val="Times New Roman"/>
        <family val="1"/>
        <charset val="186"/>
      </rPr>
      <t>euro</t>
    </r>
    <r>
      <rPr>
        <sz val="12"/>
        <color rgb="FF000000"/>
        <rFont val="Times New Roman"/>
        <family val="1"/>
        <charset val="186"/>
      </rPr>
      <t xml:space="preserve"> * 10 vienības </t>
    </r>
    <r>
      <rPr>
        <b/>
        <sz val="12"/>
        <color rgb="FF000000"/>
        <rFont val="Times New Roman"/>
        <family val="1"/>
        <charset val="186"/>
      </rPr>
      <t xml:space="preserve">= 0,10 </t>
    </r>
    <r>
      <rPr>
        <b/>
        <i/>
        <sz val="12"/>
        <color rgb="FF000000"/>
        <rFont val="Times New Roman"/>
        <family val="1"/>
        <charset val="186"/>
      </rPr>
      <t>euro.</t>
    </r>
    <r>
      <rPr>
        <b/>
        <sz val="12"/>
        <color rgb="FF000000"/>
        <rFont val="Times New Roman"/>
        <family val="1"/>
        <charset val="186"/>
      </rPr>
      <t xml:space="preserve"> </t>
    </r>
  </si>
  <si>
    <r>
      <t xml:space="preserve">Nemateriālo ieguldījumu nolietojums 0,15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1,50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</si>
  <si>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0,13 </t>
    </r>
    <r>
      <rPr>
        <i/>
        <sz val="12"/>
        <color rgb="FF000000"/>
        <rFont val="Times New Roman"/>
        <family val="1"/>
        <charset val="186"/>
      </rPr>
      <t>euro</t>
    </r>
    <r>
      <rPr>
        <sz val="12"/>
        <color rgb="FF000000"/>
        <rFont val="Times New Roman"/>
        <family val="1"/>
        <charset val="186"/>
      </rPr>
      <t xml:space="preserve"> * 10 vienības = </t>
    </r>
    <r>
      <rPr>
        <b/>
        <sz val="12"/>
        <color rgb="FF000000"/>
        <rFont val="Times New Roman"/>
        <family val="1"/>
        <charset val="186"/>
      </rPr>
      <t xml:space="preserve">1,30 </t>
    </r>
    <r>
      <rPr>
        <b/>
        <i/>
        <sz val="12"/>
        <color rgb="FF000000"/>
        <rFont val="Times New Roman"/>
        <family val="1"/>
        <charset val="186"/>
      </rPr>
      <t>euro</t>
    </r>
    <r>
      <rPr>
        <i/>
        <sz val="12"/>
        <color rgb="FF000000"/>
        <rFont val="Times New Roman"/>
        <family val="1"/>
        <charset val="186"/>
      </rPr>
      <t>.</t>
    </r>
  </si>
  <si>
    <r>
      <t xml:space="preserve">Reģistru nodaļas vecākais referents (35.saime, II līmenis, 9. algu grupa, 3. kategorija, mēnešalga 1190 EUR). Stundas tarifa likme 7,08 </t>
    </r>
    <r>
      <rPr>
        <i/>
        <sz val="12"/>
        <color rgb="FF000000"/>
        <rFont val="Times New Roman"/>
        <family val="1"/>
        <charset val="186"/>
      </rPr>
      <t>euro</t>
    </r>
    <r>
      <rPr>
        <sz val="12"/>
        <color rgb="FF000000"/>
        <rFont val="Times New Roman"/>
        <family val="1"/>
        <charset val="186"/>
      </rPr>
      <t xml:space="preserve"> =1190/168 (vid.d.stundu.sk. mēnesī). 0,67 h apliecības sagatavošanai un izsniegšanai 7,08 * 0,67 h= 4,74 </t>
    </r>
    <r>
      <rPr>
        <i/>
        <sz val="12"/>
        <color rgb="FF000000"/>
        <rFont val="Times New Roman"/>
        <family val="1"/>
        <charset val="186"/>
      </rPr>
      <t>euro.</t>
    </r>
    <r>
      <rPr>
        <sz val="12"/>
        <color rgb="FF000000"/>
        <rFont val="Times New Roman"/>
        <family val="1"/>
        <charset val="186"/>
      </rPr>
      <t xml:space="preserve">  4,74 </t>
    </r>
    <r>
      <rPr>
        <i/>
        <sz val="12"/>
        <color rgb="FF000000"/>
        <rFont val="Times New Roman"/>
        <family val="1"/>
        <charset val="186"/>
      </rPr>
      <t xml:space="preserve">euro </t>
    </r>
    <r>
      <rPr>
        <sz val="12"/>
        <color rgb="FF000000"/>
        <rFont val="Times New Roman"/>
        <family val="1"/>
        <charset val="186"/>
      </rPr>
      <t xml:space="preserve">* 410 vienības= </t>
    </r>
    <r>
      <rPr>
        <b/>
        <sz val="12"/>
        <color rgb="FF000000"/>
        <rFont val="Times New Roman"/>
        <family val="1"/>
        <charset val="186"/>
      </rPr>
      <t xml:space="preserve">1943,40 </t>
    </r>
    <r>
      <rPr>
        <b/>
        <i/>
        <sz val="12"/>
        <color rgb="FF000000"/>
        <rFont val="Times New Roman"/>
        <family val="1"/>
        <charset val="186"/>
      </rPr>
      <t>euro.</t>
    </r>
  </si>
  <si>
    <r>
      <t xml:space="preserve">Darba devēja valsts sociālās apdrošināšanas obligātās iemaksas. 4,74 * 23,59%=1,12 </t>
    </r>
    <r>
      <rPr>
        <i/>
        <sz val="12"/>
        <color rgb="FF000000"/>
        <rFont val="Times New Roman"/>
        <family val="1"/>
        <charset val="186"/>
      </rPr>
      <t>euro.</t>
    </r>
    <r>
      <rPr>
        <sz val="12"/>
        <color rgb="FF000000"/>
        <rFont val="Times New Roman"/>
        <family val="1"/>
        <charset val="186"/>
      </rPr>
      <t xml:space="preserve"> Veselības apdrošināšana  0,07 </t>
    </r>
    <r>
      <rPr>
        <i/>
        <sz val="12"/>
        <color rgb="FF000000"/>
        <rFont val="Times New Roman"/>
        <family val="1"/>
        <charset val="186"/>
      </rPr>
      <t>euro.</t>
    </r>
    <r>
      <rPr>
        <sz val="12"/>
        <color rgb="FF000000"/>
        <rFont val="Times New Roman"/>
        <family val="1"/>
        <charset val="186"/>
      </rPr>
      <t xml:space="preserve"> (1,12 + 0,07) * 410 vienības = </t>
    </r>
    <r>
      <rPr>
        <b/>
        <sz val="12"/>
        <color rgb="FF000000"/>
        <rFont val="Times New Roman"/>
        <family val="1"/>
        <charset val="186"/>
      </rPr>
      <t xml:space="preserve">487,90 </t>
    </r>
    <r>
      <rPr>
        <b/>
        <i/>
        <sz val="12"/>
        <color rgb="FF000000"/>
        <rFont val="Times New Roman"/>
        <family val="1"/>
        <charset val="186"/>
      </rPr>
      <t>euro.</t>
    </r>
  </si>
  <si>
    <r>
      <t xml:space="preserve">Izdevumi par komunālajiem pakalpojumiem: 0,13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53,30 </t>
    </r>
    <r>
      <rPr>
        <b/>
        <i/>
        <sz val="12"/>
        <color rgb="FF000000"/>
        <rFont val="Times New Roman"/>
        <family val="1"/>
        <charset val="186"/>
      </rPr>
      <t>euro.</t>
    </r>
  </si>
  <si>
    <r>
      <t>Nekustamā īpašuma uzturēšana (telpu uzkopšana, apsardze, apsaimniekošana)</t>
    </r>
    <r>
      <rPr>
        <b/>
        <sz val="12"/>
        <color rgb="FF000000"/>
        <rFont val="Times New Roman"/>
        <family val="1"/>
        <charset val="186"/>
      </rPr>
      <t xml:space="preserve">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4,10 </t>
    </r>
    <r>
      <rPr>
        <b/>
        <i/>
        <sz val="12"/>
        <color rgb="FF000000"/>
        <rFont val="Times New Roman"/>
        <family val="1"/>
        <charset val="186"/>
      </rPr>
      <t>euro.</t>
    </r>
  </si>
  <si>
    <r>
      <t>Ēku, telpu īre un noma</t>
    </r>
    <r>
      <rPr>
        <b/>
        <sz val="12"/>
        <color rgb="FF000000"/>
        <rFont val="Times New Roman"/>
        <family val="1"/>
        <charset val="186"/>
      </rPr>
      <t xml:space="preserve"> </t>
    </r>
    <r>
      <rPr>
        <sz val="12"/>
        <color rgb="FF000000"/>
        <rFont val="Times New Roman"/>
        <family val="1"/>
        <charset val="186"/>
      </rPr>
      <t xml:space="preserve">0,51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209,10 </t>
    </r>
    <r>
      <rPr>
        <b/>
        <i/>
        <sz val="12"/>
        <color rgb="FF000000"/>
        <rFont val="Times New Roman"/>
        <family val="1"/>
        <charset val="186"/>
      </rPr>
      <t>euro.</t>
    </r>
  </si>
  <si>
    <r>
      <t xml:space="preserve">Datoru programmatūru uzturēšana, pilnveidošana un papildināšana  0,86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352,60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</si>
  <si>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0,08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32,80 </t>
    </r>
    <r>
      <rPr>
        <b/>
        <i/>
        <sz val="12"/>
        <color rgb="FF000000"/>
        <rFont val="Times New Roman"/>
        <family val="1"/>
        <charset val="186"/>
      </rPr>
      <t>euro.</t>
    </r>
  </si>
  <si>
    <r>
      <t xml:space="preserve">Inventārs 0,01 </t>
    </r>
    <r>
      <rPr>
        <i/>
        <sz val="12"/>
        <color rgb="FF000000"/>
        <rFont val="Times New Roman"/>
        <family val="1"/>
        <charset val="186"/>
      </rPr>
      <t>euro</t>
    </r>
    <r>
      <rPr>
        <sz val="12"/>
        <color rgb="FF000000"/>
        <rFont val="Times New Roman"/>
        <family val="1"/>
        <charset val="186"/>
      </rPr>
      <t xml:space="preserve"> * 410 vienības </t>
    </r>
    <r>
      <rPr>
        <b/>
        <sz val="12"/>
        <color rgb="FF000000"/>
        <rFont val="Times New Roman"/>
        <family val="1"/>
        <charset val="186"/>
      </rPr>
      <t xml:space="preserve">= 4,10 </t>
    </r>
    <r>
      <rPr>
        <b/>
        <i/>
        <sz val="12"/>
        <color rgb="FF000000"/>
        <rFont val="Times New Roman"/>
        <family val="1"/>
        <charset val="186"/>
      </rPr>
      <t>euro.</t>
    </r>
    <r>
      <rPr>
        <b/>
        <sz val="12"/>
        <color rgb="FF000000"/>
        <rFont val="Times New Roman"/>
        <family val="1"/>
        <charset val="186"/>
      </rPr>
      <t xml:space="preserve"> </t>
    </r>
  </si>
  <si>
    <r>
      <t xml:space="preserve">Nemateriālo ieguldījumu nolietojums 0,15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61,50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</si>
  <si>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0,13 </t>
    </r>
    <r>
      <rPr>
        <i/>
        <sz val="12"/>
        <color rgb="FF000000"/>
        <rFont val="Times New Roman"/>
        <family val="1"/>
        <charset val="186"/>
      </rPr>
      <t>euro</t>
    </r>
    <r>
      <rPr>
        <sz val="12"/>
        <color rgb="FF000000"/>
        <rFont val="Times New Roman"/>
        <family val="1"/>
        <charset val="186"/>
      </rPr>
      <t xml:space="preserve"> * 410 vienības = </t>
    </r>
    <r>
      <rPr>
        <b/>
        <sz val="12"/>
        <color rgb="FF000000"/>
        <rFont val="Times New Roman"/>
        <family val="1"/>
        <charset val="186"/>
      </rPr>
      <t xml:space="preserve">53,30 </t>
    </r>
    <r>
      <rPr>
        <b/>
        <i/>
        <sz val="12"/>
        <color rgb="FF000000"/>
        <rFont val="Times New Roman"/>
        <family val="1"/>
        <charset val="186"/>
      </rPr>
      <t>euro</t>
    </r>
    <r>
      <rPr>
        <i/>
        <sz val="12"/>
        <color rgb="FF000000"/>
        <rFont val="Times New Roman"/>
        <family val="1"/>
        <charset val="186"/>
      </rPr>
      <t>.</t>
    </r>
  </si>
  <si>
    <r>
      <t xml:space="preserve">Reģistru nodaļas vecākais referents (35.saime, II līmenis, 9. algu grupa, 3. kategorija, mēnešalga 1190 EUR). Stundas tarifa likme 7,08 </t>
    </r>
    <r>
      <rPr>
        <i/>
        <sz val="12"/>
        <color rgb="FF000000"/>
        <rFont val="Times New Roman"/>
        <family val="1"/>
        <charset val="186"/>
      </rPr>
      <t>euro</t>
    </r>
    <r>
      <rPr>
        <sz val="12"/>
        <color rgb="FF000000"/>
        <rFont val="Times New Roman"/>
        <family val="1"/>
        <charset val="186"/>
      </rPr>
      <t xml:space="preserve"> =1190/168 (vid.d.stundu.sk. mēnesī). 0,67 h apliecības/apliecinājuma sagatavošanai un izsniegšanai 7,08 * 0,67 h= 4,74 </t>
    </r>
    <r>
      <rPr>
        <i/>
        <sz val="12"/>
        <color rgb="FF000000"/>
        <rFont val="Times New Roman"/>
        <family val="1"/>
        <charset val="186"/>
      </rPr>
      <t>euro.</t>
    </r>
    <r>
      <rPr>
        <sz val="12"/>
        <color rgb="FF000000"/>
        <rFont val="Times New Roman"/>
        <family val="1"/>
        <charset val="186"/>
      </rPr>
      <t xml:space="preserve">  4,74 </t>
    </r>
    <r>
      <rPr>
        <i/>
        <sz val="12"/>
        <color rgb="FF000000"/>
        <rFont val="Times New Roman"/>
        <family val="1"/>
        <charset val="186"/>
      </rPr>
      <t xml:space="preserve">euro </t>
    </r>
    <r>
      <rPr>
        <sz val="12"/>
        <color rgb="FF000000"/>
        <rFont val="Times New Roman"/>
        <family val="1"/>
        <charset val="186"/>
      </rPr>
      <t xml:space="preserve">* 93 vienības= </t>
    </r>
    <r>
      <rPr>
        <b/>
        <sz val="12"/>
        <color rgb="FF000000"/>
        <rFont val="Times New Roman"/>
        <family val="1"/>
        <charset val="186"/>
      </rPr>
      <t xml:space="preserve">440,82 </t>
    </r>
    <r>
      <rPr>
        <b/>
        <i/>
        <sz val="12"/>
        <color rgb="FF000000"/>
        <rFont val="Times New Roman"/>
        <family val="1"/>
        <charset val="186"/>
      </rPr>
      <t>euro.</t>
    </r>
  </si>
  <si>
    <r>
      <t xml:space="preserve">Darba devēja valsts sociālās apdrošināšanas obligātās iemaksas. 4,74 * 23,59%=1,12 </t>
    </r>
    <r>
      <rPr>
        <i/>
        <sz val="12"/>
        <color rgb="FF000000"/>
        <rFont val="Times New Roman"/>
        <family val="1"/>
        <charset val="186"/>
      </rPr>
      <t>euro.</t>
    </r>
    <r>
      <rPr>
        <sz val="12"/>
        <color rgb="FF000000"/>
        <rFont val="Times New Roman"/>
        <family val="1"/>
        <charset val="186"/>
      </rPr>
      <t xml:space="preserve"> Veselības apdrošināšana  0,07 </t>
    </r>
    <r>
      <rPr>
        <i/>
        <sz val="12"/>
        <color rgb="FF000000"/>
        <rFont val="Times New Roman"/>
        <family val="1"/>
        <charset val="186"/>
      </rPr>
      <t>euro.</t>
    </r>
    <r>
      <rPr>
        <sz val="12"/>
        <color rgb="FF000000"/>
        <rFont val="Times New Roman"/>
        <family val="1"/>
        <charset val="186"/>
      </rPr>
      <t xml:space="preserve"> (1,12 + 0,07) * 93 vienības = </t>
    </r>
    <r>
      <rPr>
        <b/>
        <sz val="12"/>
        <color rgb="FF000000"/>
        <rFont val="Times New Roman"/>
        <family val="1"/>
        <charset val="186"/>
      </rPr>
      <t xml:space="preserve">110,67 </t>
    </r>
    <r>
      <rPr>
        <b/>
        <i/>
        <sz val="12"/>
        <color rgb="FF000000"/>
        <rFont val="Times New Roman"/>
        <family val="1"/>
        <charset val="186"/>
      </rPr>
      <t>euro.</t>
    </r>
  </si>
  <si>
    <r>
      <t xml:space="preserve">Izdevumi par komunālajiem pakalpojumiem: 0,13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12,09 </t>
    </r>
    <r>
      <rPr>
        <b/>
        <i/>
        <sz val="12"/>
        <color rgb="FF000000"/>
        <rFont val="Times New Roman"/>
        <family val="1"/>
        <charset val="186"/>
      </rPr>
      <t>euro.</t>
    </r>
  </si>
  <si>
    <r>
      <t>Nekustamā īpašuma uzturēšana (telpu uzkopšana, apsardze, apsaimniekošana)</t>
    </r>
    <r>
      <rPr>
        <b/>
        <sz val="12"/>
        <color rgb="FF000000"/>
        <rFont val="Times New Roman"/>
        <family val="1"/>
        <charset val="186"/>
      </rPr>
      <t xml:space="preserve"> </t>
    </r>
    <r>
      <rPr>
        <sz val="12"/>
        <color rgb="FF000000"/>
        <rFont val="Times New Roman"/>
        <family val="1"/>
        <charset val="186"/>
      </rPr>
      <t xml:space="preserve">0,01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0,93 </t>
    </r>
    <r>
      <rPr>
        <b/>
        <i/>
        <sz val="12"/>
        <color rgb="FF000000"/>
        <rFont val="Times New Roman"/>
        <family val="1"/>
        <charset val="186"/>
      </rPr>
      <t>euro.</t>
    </r>
  </si>
  <si>
    <r>
      <t>Ēku, telpu īre un noma</t>
    </r>
    <r>
      <rPr>
        <b/>
        <sz val="12"/>
        <color rgb="FF000000"/>
        <rFont val="Times New Roman"/>
        <family val="1"/>
        <charset val="186"/>
      </rPr>
      <t xml:space="preserve"> </t>
    </r>
    <r>
      <rPr>
        <sz val="12"/>
        <color rgb="FF000000"/>
        <rFont val="Times New Roman"/>
        <family val="1"/>
        <charset val="186"/>
      </rPr>
      <t xml:space="preserve">0,51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47,43 </t>
    </r>
    <r>
      <rPr>
        <b/>
        <i/>
        <sz val="12"/>
        <color rgb="FF000000"/>
        <rFont val="Times New Roman"/>
        <family val="1"/>
        <charset val="186"/>
      </rPr>
      <t>euro.</t>
    </r>
  </si>
  <si>
    <r>
      <t xml:space="preserve">Datoru programmatūru uzturēšana, pilnveidošana un papildināšana  0,86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79,98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</si>
  <si>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0,08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7,44 </t>
    </r>
    <r>
      <rPr>
        <b/>
        <i/>
        <sz val="12"/>
        <color rgb="FF000000"/>
        <rFont val="Times New Roman"/>
        <family val="1"/>
        <charset val="186"/>
      </rPr>
      <t>euro.</t>
    </r>
  </si>
  <si>
    <r>
      <t xml:space="preserve">Inventārs 0,01 </t>
    </r>
    <r>
      <rPr>
        <i/>
        <sz val="12"/>
        <color rgb="FF000000"/>
        <rFont val="Times New Roman"/>
        <family val="1"/>
        <charset val="186"/>
      </rPr>
      <t>euro</t>
    </r>
    <r>
      <rPr>
        <sz val="12"/>
        <color rgb="FF000000"/>
        <rFont val="Times New Roman"/>
        <family val="1"/>
        <charset val="186"/>
      </rPr>
      <t xml:space="preserve"> * 93 vienības </t>
    </r>
    <r>
      <rPr>
        <b/>
        <sz val="12"/>
        <color rgb="FF000000"/>
        <rFont val="Times New Roman"/>
        <family val="1"/>
        <charset val="186"/>
      </rPr>
      <t xml:space="preserve">= 0,93 </t>
    </r>
    <r>
      <rPr>
        <b/>
        <i/>
        <sz val="12"/>
        <color rgb="FF000000"/>
        <rFont val="Times New Roman"/>
        <family val="1"/>
        <charset val="186"/>
      </rPr>
      <t>euro.</t>
    </r>
    <r>
      <rPr>
        <b/>
        <sz val="12"/>
        <color rgb="FF000000"/>
        <rFont val="Times New Roman"/>
        <family val="1"/>
        <charset val="186"/>
      </rPr>
      <t xml:space="preserve"> </t>
    </r>
  </si>
  <si>
    <r>
      <t xml:space="preserve">Nemateriālo ieguldījumu nolietojums 0,15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13,95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</si>
  <si>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0,13 </t>
    </r>
    <r>
      <rPr>
        <i/>
        <sz val="12"/>
        <color rgb="FF000000"/>
        <rFont val="Times New Roman"/>
        <family val="1"/>
        <charset val="186"/>
      </rPr>
      <t>euro</t>
    </r>
    <r>
      <rPr>
        <sz val="12"/>
        <color rgb="FF000000"/>
        <rFont val="Times New Roman"/>
        <family val="1"/>
        <charset val="186"/>
      </rPr>
      <t xml:space="preserve"> * 93 vienības = </t>
    </r>
    <r>
      <rPr>
        <b/>
        <sz val="12"/>
        <color rgb="FF000000"/>
        <rFont val="Times New Roman"/>
        <family val="1"/>
        <charset val="186"/>
      </rPr>
      <t xml:space="preserve">12,09 </t>
    </r>
    <r>
      <rPr>
        <b/>
        <i/>
        <sz val="12"/>
        <color rgb="FF000000"/>
        <rFont val="Times New Roman"/>
        <family val="1"/>
        <charset val="186"/>
      </rPr>
      <t>euro</t>
    </r>
    <r>
      <rPr>
        <i/>
        <sz val="12"/>
        <color rgb="FF000000"/>
        <rFont val="Times New Roman"/>
        <family val="1"/>
        <charset val="186"/>
      </rPr>
      <t>.</t>
    </r>
  </si>
  <si>
    <r>
      <t xml:space="preserve">Produktu drošuma un tirgus uzraudzības nodaļas vecākais referents (35.saime, III līmenis, 10. algu grupa, 3. kategorija, mēnešalga 1287 EUR). Stundas tarifa likme 7,66 </t>
    </r>
    <r>
      <rPr>
        <i/>
        <sz val="12"/>
        <color rgb="FF000000"/>
        <rFont val="Times New Roman"/>
        <family val="1"/>
        <charset val="186"/>
      </rPr>
      <t>euro</t>
    </r>
    <r>
      <rPr>
        <sz val="12"/>
        <color rgb="FF000000"/>
        <rFont val="Times New Roman"/>
        <family val="1"/>
        <charset val="186"/>
      </rPr>
      <t xml:space="preserve"> = 1287/168 (vid.d.stundu.sk. mēnesī). 0,05 h patērē ieraksta veikšanai 7,66 * 0,05 = 0,38 </t>
    </r>
    <r>
      <rPr>
        <i/>
        <sz val="12"/>
        <color rgb="FF000000"/>
        <rFont val="Times New Roman"/>
        <family val="1"/>
        <charset val="186"/>
      </rPr>
      <t>euro.</t>
    </r>
    <r>
      <rPr>
        <sz val="12"/>
        <color rgb="FF000000"/>
        <rFont val="Times New Roman"/>
        <family val="1"/>
        <charset val="186"/>
      </rPr>
      <t xml:space="preserve">  0,38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 xml:space="preserve">1130 vienības = </t>
    </r>
    <r>
      <rPr>
        <b/>
        <sz val="12"/>
        <rFont val="Times New Roman"/>
        <family val="1"/>
        <charset val="186"/>
      </rPr>
      <t>429,40</t>
    </r>
    <r>
      <rPr>
        <sz val="12"/>
        <rFont val="Times New Roman"/>
        <family val="1"/>
        <charset val="186"/>
      </rPr>
      <t xml:space="preserve"> </t>
    </r>
    <r>
      <rPr>
        <b/>
        <i/>
        <sz val="12"/>
        <color rgb="FF000000"/>
        <rFont val="Times New Roman"/>
        <family val="1"/>
        <charset val="186"/>
      </rPr>
      <t>euro</t>
    </r>
    <r>
      <rPr>
        <i/>
        <sz val="12"/>
        <color rgb="FF000000"/>
        <rFont val="Times New Roman"/>
        <family val="1"/>
        <charset val="186"/>
      </rPr>
      <t>.</t>
    </r>
  </si>
  <si>
    <r>
      <t xml:space="preserve">Produktu drošuma un tirgus uzraudzības nodaļas vecākais referents (35.saime, III līmenis, 10. algu grupa, 3. kategorija, mēnešalga 1287 EUR). Stundas tarifa likme 7,66 </t>
    </r>
    <r>
      <rPr>
        <i/>
        <sz val="12"/>
        <color rgb="FF000000"/>
        <rFont val="Times New Roman"/>
        <family val="1"/>
        <charset val="186"/>
      </rPr>
      <t>euro</t>
    </r>
    <r>
      <rPr>
        <sz val="12"/>
        <color rgb="FF000000"/>
        <rFont val="Times New Roman"/>
        <family val="1"/>
        <charset val="186"/>
      </rPr>
      <t xml:space="preserve"> = 1180/168 (vid.d.stundu.sk. mēnesī). 0,1  h patērē papildus eksemplāra sagatavošanai 7,66 * 0,1 = 0,77 </t>
    </r>
    <r>
      <rPr>
        <i/>
        <sz val="12"/>
        <color rgb="FF000000"/>
        <rFont val="Times New Roman"/>
        <family val="1"/>
        <charset val="186"/>
      </rPr>
      <t>euro.</t>
    </r>
    <r>
      <rPr>
        <sz val="12"/>
        <color rgb="FF000000"/>
        <rFont val="Times New Roman"/>
        <family val="1"/>
        <charset val="186"/>
      </rPr>
      <t xml:space="preserve">  0,77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 xml:space="preserve">5 vienības = </t>
    </r>
    <r>
      <rPr>
        <b/>
        <sz val="12"/>
        <rFont val="Times New Roman"/>
        <family val="1"/>
        <charset val="186"/>
      </rPr>
      <t xml:space="preserve">3,85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</si>
  <si>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0,77 * 23,59% =0,18 </t>
    </r>
    <r>
      <rPr>
        <i/>
        <sz val="12"/>
        <color rgb="FF000000"/>
        <rFont val="Times New Roman"/>
        <family val="1"/>
        <charset val="186"/>
      </rPr>
      <t>euro.</t>
    </r>
    <r>
      <rPr>
        <sz val="12"/>
        <color rgb="FF000000"/>
        <rFont val="Times New Roman"/>
        <family val="1"/>
        <charset val="186"/>
      </rPr>
      <t xml:space="preserve"> Veselības apdrošināšana  0,01 </t>
    </r>
    <r>
      <rPr>
        <i/>
        <sz val="12"/>
        <color rgb="FF000000"/>
        <rFont val="Times New Roman"/>
        <family val="1"/>
        <charset val="186"/>
      </rPr>
      <t>euro.</t>
    </r>
    <r>
      <rPr>
        <sz val="12"/>
        <color rgb="FF000000"/>
        <rFont val="Times New Roman"/>
        <family val="1"/>
        <charset val="186"/>
      </rPr>
      <t xml:space="preserve"> (0,18 + 0,01) * 5 vienības = </t>
    </r>
    <r>
      <rPr>
        <b/>
        <sz val="12"/>
        <color rgb="FF000000"/>
        <rFont val="Times New Roman"/>
        <family val="1"/>
        <charset val="186"/>
      </rPr>
      <t xml:space="preserve">0,95 </t>
    </r>
    <r>
      <rPr>
        <b/>
        <i/>
        <sz val="12"/>
        <color rgb="FF000000"/>
        <rFont val="Times New Roman"/>
        <family val="1"/>
        <charset val="186"/>
      </rPr>
      <t>euro.</t>
    </r>
    <r>
      <rPr>
        <b/>
        <sz val="12"/>
        <color rgb="FF000000"/>
        <rFont val="Times New Roman"/>
        <family val="1"/>
        <charset val="186"/>
      </rPr>
      <t xml:space="preserve"> </t>
    </r>
  </si>
  <si>
    <r>
      <t xml:space="preserve">Ēku, telpu īre un noma 0,08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0,40 </t>
    </r>
    <r>
      <rPr>
        <b/>
        <i/>
        <sz val="12"/>
        <color rgb="FF000000"/>
        <rFont val="Times New Roman"/>
        <family val="1"/>
        <charset val="186"/>
      </rPr>
      <t>euro.</t>
    </r>
  </si>
  <si>
    <r>
      <t xml:space="preserve">Standartprogrammatūras licenču noma (līdz 1g.) un uzturēšana (QPR programmatūras atbalsts un uzturēšana, antivīrusu licences, u.c.licences) 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</si>
  <si>
    <r>
      <t xml:space="preserve">Datoru programmatūru uzturēšana, pilnveidošana un papildināšana  0,01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0,05 </t>
    </r>
    <r>
      <rPr>
        <b/>
        <i/>
        <sz val="12"/>
        <color rgb="FF000000"/>
        <rFont val="Times New Roman"/>
        <family val="1"/>
        <charset val="186"/>
      </rPr>
      <t>euro</t>
    </r>
    <r>
      <rPr>
        <i/>
        <sz val="12"/>
        <color rgb="FF000000"/>
        <rFont val="Times New Roman"/>
        <family val="1"/>
        <charset val="186"/>
      </rPr>
      <t>.</t>
    </r>
  </si>
  <si>
    <r>
      <t xml:space="preserve">Nemateriālo ieguldījumu nolietojums 0,02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0,10 </t>
    </r>
    <r>
      <rPr>
        <b/>
        <i/>
        <sz val="12"/>
        <color rgb="FF000000"/>
        <rFont val="Times New Roman"/>
        <family val="1"/>
        <charset val="186"/>
      </rPr>
      <t>euro</t>
    </r>
    <r>
      <rPr>
        <i/>
        <sz val="12"/>
        <color rgb="FF000000"/>
        <rFont val="Times New Roman"/>
        <family val="1"/>
        <charset val="186"/>
      </rPr>
      <t>.</t>
    </r>
  </si>
  <si>
    <r>
      <t xml:space="preserve">Datortehnikas, sakaru un citas biroja tehnikas nolietojums 0,02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0,10 </t>
    </r>
    <r>
      <rPr>
        <b/>
        <i/>
        <sz val="12"/>
        <color rgb="FF000000"/>
        <rFont val="Times New Roman"/>
        <family val="1"/>
        <charset val="186"/>
      </rPr>
      <t>euro</t>
    </r>
    <r>
      <rPr>
        <i/>
        <sz val="12"/>
        <color rgb="FF000000"/>
        <rFont val="Times New Roman"/>
        <family val="1"/>
        <charset val="186"/>
      </rPr>
      <t>.</t>
    </r>
  </si>
  <si>
    <r>
      <t xml:space="preserve">Izdevumi par komunālajiem pakalpojumiem: 0,02 </t>
    </r>
    <r>
      <rPr>
        <i/>
        <sz val="12"/>
        <color rgb="FF000000"/>
        <rFont val="Times New Roman"/>
        <family val="1"/>
        <charset val="186"/>
      </rPr>
      <t>euro</t>
    </r>
    <r>
      <rPr>
        <sz val="12"/>
        <color rgb="FF000000"/>
        <rFont val="Times New Roman"/>
        <family val="1"/>
        <charset val="186"/>
      </rPr>
      <t xml:space="preserve"> * 5 vienības= </t>
    </r>
    <r>
      <rPr>
        <b/>
        <sz val="12"/>
        <color rgb="FF000000"/>
        <rFont val="Times New Roman"/>
        <family val="1"/>
        <charset val="186"/>
      </rPr>
      <t xml:space="preserve">0,10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</si>
  <si>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55 vienības = </t>
    </r>
    <r>
      <rPr>
        <b/>
        <sz val="12"/>
        <color rgb="FF000000"/>
        <rFont val="Times New Roman"/>
        <family val="1"/>
        <charset val="186"/>
      </rPr>
      <t xml:space="preserve">110,00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</si>
  <si>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60 vienības = </t>
    </r>
    <r>
      <rPr>
        <b/>
        <sz val="12"/>
        <color rgb="FF000000"/>
        <rFont val="Times New Roman"/>
        <family val="1"/>
        <charset val="186"/>
      </rPr>
      <t xml:space="preserve">120,00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</si>
  <si>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29 vienības = </t>
    </r>
    <r>
      <rPr>
        <b/>
        <sz val="12"/>
        <color rgb="FF000000"/>
        <rFont val="Times New Roman"/>
        <family val="1"/>
        <charset val="186"/>
      </rPr>
      <t xml:space="preserve">58,00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</si>
  <si>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40,00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</si>
  <si>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30 vienības = </t>
    </r>
    <r>
      <rPr>
        <b/>
        <sz val="12"/>
        <color rgb="FF000000"/>
        <rFont val="Times New Roman"/>
        <family val="1"/>
        <charset val="186"/>
      </rPr>
      <t xml:space="preserve">60,00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</si>
  <si>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70 vienības = </t>
    </r>
    <r>
      <rPr>
        <b/>
        <sz val="12"/>
        <color rgb="FF000000"/>
        <rFont val="Times New Roman"/>
        <family val="1"/>
        <charset val="186"/>
      </rPr>
      <t xml:space="preserve">140,00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</si>
  <si>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45 vienības = </t>
    </r>
    <r>
      <rPr>
        <b/>
        <sz val="12"/>
        <color rgb="FF000000"/>
        <rFont val="Times New Roman"/>
        <family val="1"/>
        <charset val="186"/>
      </rPr>
      <t xml:space="preserve">90,00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</si>
  <si>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88 vienības = </t>
    </r>
    <r>
      <rPr>
        <b/>
        <sz val="12"/>
        <color rgb="FF000000"/>
        <rFont val="Times New Roman"/>
        <family val="1"/>
        <charset val="186"/>
      </rPr>
      <t xml:space="preserve">176,00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</si>
  <si>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30,00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</si>
  <si>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4,00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</si>
  <si>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7 vienības = </t>
    </r>
    <r>
      <rPr>
        <b/>
        <sz val="12"/>
        <color rgb="FF000000"/>
        <rFont val="Times New Roman"/>
        <family val="1"/>
        <charset val="186"/>
      </rPr>
      <t xml:space="preserve">14,00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</si>
  <si>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35 vienības = </t>
    </r>
    <r>
      <rPr>
        <b/>
        <sz val="12"/>
        <color rgb="FF000000"/>
        <rFont val="Times New Roman"/>
        <family val="1"/>
        <charset val="186"/>
      </rPr>
      <t xml:space="preserve">70,00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</si>
  <si>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1 vienība = </t>
    </r>
    <r>
      <rPr>
        <b/>
        <sz val="12"/>
        <color rgb="FF000000"/>
        <rFont val="Times New Roman"/>
        <family val="1"/>
        <charset val="186"/>
      </rPr>
      <t xml:space="preserve">2,00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</si>
  <si>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6 vienības = </t>
    </r>
    <r>
      <rPr>
        <b/>
        <sz val="12"/>
        <color rgb="FF000000"/>
        <rFont val="Times New Roman"/>
        <family val="1"/>
        <charset val="186"/>
      </rPr>
      <t xml:space="preserve">12,00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</si>
  <si>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109 vienības = </t>
    </r>
    <r>
      <rPr>
        <b/>
        <sz val="12"/>
        <color rgb="FF000000"/>
        <rFont val="Times New Roman"/>
        <family val="1"/>
        <charset val="186"/>
      </rPr>
      <t xml:space="preserve">218,00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</si>
  <si>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250 vienības = </t>
    </r>
    <r>
      <rPr>
        <b/>
        <sz val="12"/>
        <color rgb="FF000000"/>
        <rFont val="Times New Roman"/>
        <family val="1"/>
        <charset val="186"/>
      </rPr>
      <t xml:space="preserve">500,00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</si>
  <si>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75 vienības = </t>
    </r>
    <r>
      <rPr>
        <b/>
        <sz val="12"/>
        <color rgb="FF000000"/>
        <rFont val="Times New Roman"/>
        <family val="1"/>
        <charset val="186"/>
      </rPr>
      <t xml:space="preserve">150,00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</si>
  <si>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387 vienības = </t>
    </r>
    <r>
      <rPr>
        <b/>
        <sz val="12"/>
        <color rgb="FF000000"/>
        <rFont val="Times New Roman"/>
        <family val="1"/>
        <charset val="186"/>
      </rPr>
      <t xml:space="preserve">774,00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</si>
  <si>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15 vienības = </t>
    </r>
    <r>
      <rPr>
        <b/>
        <sz val="12"/>
        <color rgb="FF000000"/>
        <rFont val="Times New Roman"/>
        <family val="1"/>
        <charset val="186"/>
      </rPr>
      <t xml:space="preserve">30,00 </t>
    </r>
    <r>
      <rPr>
        <b/>
        <i/>
        <sz val="12"/>
        <color rgb="FF000000"/>
        <rFont val="Times New Roman"/>
        <family val="1"/>
        <charset val="186"/>
      </rPr>
      <t>euro</t>
    </r>
    <r>
      <rPr>
        <i/>
        <sz val="12"/>
        <color rgb="FF000000"/>
        <rFont val="Times New Roman"/>
        <family val="1"/>
        <charset val="186"/>
      </rPr>
      <t>.</t>
    </r>
  </si>
  <si>
    <r>
      <t>Transportlīdzekļu uzturēšana, remonts, apdrošināšana 2,00</t>
    </r>
    <r>
      <rPr>
        <i/>
        <sz val="12"/>
        <color rgb="FF000000"/>
        <rFont val="Times New Roman"/>
        <family val="1"/>
        <charset val="186"/>
      </rPr>
      <t>euro</t>
    </r>
    <r>
      <rPr>
        <sz val="12"/>
        <color rgb="FF000000"/>
        <rFont val="Times New Roman"/>
        <family val="1"/>
        <charset val="186"/>
      </rPr>
      <t xml:space="preserve"> * 114 vienības = </t>
    </r>
    <r>
      <rPr>
        <b/>
        <sz val="12"/>
        <color rgb="FF000000"/>
        <rFont val="Times New Roman"/>
        <family val="1"/>
        <charset val="186"/>
      </rPr>
      <t xml:space="preserve">228,00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</si>
  <si>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10,00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</si>
  <si>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1 vienība= </t>
    </r>
    <r>
      <rPr>
        <b/>
        <sz val="12"/>
        <color rgb="FF000000"/>
        <rFont val="Times New Roman"/>
        <family val="1"/>
        <charset val="186"/>
      </rPr>
      <t xml:space="preserve">2,00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</si>
  <si>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90 vienības = </t>
    </r>
    <r>
      <rPr>
        <b/>
        <sz val="12"/>
        <color rgb="FF000000"/>
        <rFont val="Times New Roman"/>
        <family val="1"/>
        <charset val="186"/>
      </rPr>
      <t xml:space="preserve">180,00 </t>
    </r>
    <r>
      <rPr>
        <b/>
        <i/>
        <sz val="12"/>
        <color rgb="FF000000"/>
        <rFont val="Times New Roman"/>
        <family val="1"/>
        <charset val="186"/>
      </rPr>
      <t>euro.</t>
    </r>
  </si>
  <si>
    <r>
      <t xml:space="preserve">Transportlīdzekļu uzturēšana, remonts, apdrošināšana 2,00 </t>
    </r>
    <r>
      <rPr>
        <i/>
        <sz val="12"/>
        <color rgb="FF000000"/>
        <rFont val="Times New Roman"/>
        <family val="1"/>
        <charset val="186"/>
      </rPr>
      <t>euro</t>
    </r>
    <r>
      <rPr>
        <sz val="12"/>
        <color rgb="FF000000"/>
        <rFont val="Times New Roman"/>
        <family val="1"/>
        <charset val="186"/>
      </rPr>
      <t xml:space="preserve"> * 14 vienības = </t>
    </r>
    <r>
      <rPr>
        <b/>
        <sz val="12"/>
        <color rgb="FF000000"/>
        <rFont val="Times New Roman"/>
        <family val="1"/>
        <charset val="186"/>
      </rPr>
      <t xml:space="preserve">28,00 </t>
    </r>
    <r>
      <rPr>
        <b/>
        <i/>
        <sz val="12"/>
        <color rgb="FF000000"/>
        <rFont val="Times New Roman"/>
        <family val="1"/>
        <charset val="186"/>
      </rPr>
      <t>euro.</t>
    </r>
  </si>
  <si>
    <r>
      <t xml:space="preserve">Transportlīdzekļu uzturēšana, remonts, apdrošināšana 0,05 </t>
    </r>
    <r>
      <rPr>
        <i/>
        <sz val="12"/>
        <rFont val="Times New Roman"/>
        <family val="1"/>
        <charset val="186"/>
      </rPr>
      <t>euro</t>
    </r>
    <r>
      <rPr>
        <sz val="12"/>
        <rFont val="Times New Roman"/>
        <family val="1"/>
        <charset val="186"/>
      </rPr>
      <t xml:space="preserve"> * 2000 vienības = </t>
    </r>
    <r>
      <rPr>
        <b/>
        <sz val="12"/>
        <rFont val="Times New Roman"/>
        <family val="1"/>
        <charset val="186"/>
      </rPr>
      <t xml:space="preserve">100,00 </t>
    </r>
    <r>
      <rPr>
        <b/>
        <i/>
        <sz val="12"/>
        <rFont val="Times New Roman"/>
        <family val="1"/>
        <charset val="186"/>
      </rPr>
      <t>euro.</t>
    </r>
  </si>
  <si>
    <r>
      <t xml:space="preserve">Transportlīdzekļu uzturēšana, remonts, apdrošināšana 1,24 </t>
    </r>
    <r>
      <rPr>
        <i/>
        <sz val="12"/>
        <color rgb="FF000000"/>
        <rFont val="Times New Roman"/>
        <family val="1"/>
        <charset val="186"/>
      </rPr>
      <t>euro</t>
    </r>
    <r>
      <rPr>
        <sz val="12"/>
        <color rgb="FF000000"/>
        <rFont val="Times New Roman"/>
        <family val="1"/>
        <charset val="186"/>
      </rPr>
      <t xml:space="preserve"> * 5 vienības = </t>
    </r>
    <r>
      <rPr>
        <b/>
        <sz val="12"/>
        <color rgb="FF000000"/>
        <rFont val="Times New Roman"/>
        <family val="1"/>
        <charset val="186"/>
      </rPr>
      <t xml:space="preserve">6,20 </t>
    </r>
    <r>
      <rPr>
        <b/>
        <i/>
        <sz val="12"/>
        <color rgb="FF000000"/>
        <rFont val="Times New Roman"/>
        <family val="1"/>
        <charset val="186"/>
      </rPr>
      <t>euro.</t>
    </r>
  </si>
  <si>
    <r>
      <t xml:space="preserve">Pārējo pamatlīdzekļu nolietojums (drukas iekārtas, datortehnikas, sakaru un cita biroja tehnikas nolietojums) 0,03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0,60 </t>
    </r>
    <r>
      <rPr>
        <b/>
        <i/>
        <sz val="12"/>
        <color rgb="FF000000"/>
        <rFont val="Times New Roman"/>
        <family val="1"/>
        <charset val="186"/>
      </rPr>
      <t>euro.</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</si>
  <si>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(vid.d.stundu.sk. mēnesī). Finanšu nodaļa rēķina sagatavošanai, apmaksas kontrolei, sagatavotāja informēšanai patērē 18 min 6,845*18/60=2,05 </t>
    </r>
    <r>
      <rPr>
        <i/>
        <sz val="12"/>
        <color rgb="FF000000"/>
        <rFont val="Times New Roman"/>
        <family val="1"/>
        <charset val="186"/>
      </rPr>
      <t>euro.</t>
    </r>
    <r>
      <rPr>
        <sz val="12"/>
        <color rgb="FF000000"/>
        <rFont val="Times New Roman"/>
        <family val="1"/>
        <charset val="186"/>
      </rPr>
      <t xml:space="preserve"> 
Produktu drošuma un tirgus uzraudzības nodaļas vadītāja (35. saime, IVA līmenis, 11.algu grupa, 3. kategorija, mēnešalga 1382 EUR). Stundas tarifa likme 8,23 euro =1382/168. Nodaļas vadītāja sagatavoto dokumentu izskatīšanai un pielikumu parakstīšanai patērē 5 minūtes 8,23*5/60= 0,69 </t>
    </r>
    <r>
      <rPr>
        <i/>
        <sz val="12"/>
        <color rgb="FF000000"/>
        <rFont val="Times New Roman"/>
        <family val="1"/>
        <charset val="186"/>
      </rPr>
      <t>euro.</t>
    </r>
    <r>
      <rPr>
        <sz val="12"/>
        <color rgb="FF000000"/>
        <rFont val="Times New Roman"/>
        <family val="1"/>
        <charset val="186"/>
      </rPr>
      <t xml:space="preserve"> 
Inspekcijas vadītājs (1.saime, IVC līmenis, 15.algu grupa, 3. kategorija, mēnešalga 2353 EUR). Stundas tarifa likme 14,01 euro =2353/168 (vid.d.stundu.sk. mēnesī). Vadītājs sagatavoto dokumentu izskatīšanai un sertifikāta parakstīšanai patērē 5 minūtes 14,01*5/60= 1,17 </t>
    </r>
    <r>
      <rPr>
        <i/>
        <sz val="12"/>
        <color rgb="FF000000"/>
        <rFont val="Times New Roman"/>
        <family val="1"/>
        <charset val="186"/>
      </rPr>
      <t>euro.</t>
    </r>
    <r>
      <rPr>
        <sz val="12"/>
        <color rgb="FF000000"/>
        <rFont val="Times New Roman"/>
        <family val="1"/>
        <charset val="186"/>
      </rPr>
      <t xml:space="preserve"> 
Kopā: (0,24+2,05+0,69+1,17) = 4,15 eruo * 20 vienības= </t>
    </r>
    <r>
      <rPr>
        <b/>
        <sz val="12"/>
        <color rgb="FF000000"/>
        <rFont val="Times New Roman"/>
        <family val="1"/>
        <charset val="186"/>
      </rPr>
      <t xml:space="preserve">83,00 </t>
    </r>
    <r>
      <rPr>
        <b/>
        <i/>
        <sz val="12"/>
        <color rgb="FF000000"/>
        <rFont val="Times New Roman"/>
        <family val="1"/>
        <charset val="186"/>
      </rPr>
      <t>euro</t>
    </r>
    <r>
      <rPr>
        <i/>
        <sz val="12"/>
        <color rgb="FF000000"/>
        <rFont val="Times New Roman"/>
        <family val="1"/>
        <charset val="186"/>
      </rPr>
      <t>.</t>
    </r>
  </si>
  <si>
    <r>
      <t xml:space="preserve">Vadības, administrācijas, pārējo darbinieku Darba devēja valsts sociālās apdrošināšanas obligātās iemaksas. 4,15 * 23,59% = 0,98 </t>
    </r>
    <r>
      <rPr>
        <i/>
        <sz val="12"/>
        <color rgb="FF000000"/>
        <rFont val="Times New Roman"/>
        <family val="1"/>
        <charset val="186"/>
      </rPr>
      <t>euro.</t>
    </r>
    <r>
      <rPr>
        <sz val="12"/>
        <color rgb="FF000000"/>
        <rFont val="Times New Roman"/>
        <family val="1"/>
        <charset val="186"/>
      </rPr>
      <t xml:space="preserve">  0,98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19,60 </t>
    </r>
    <r>
      <rPr>
        <b/>
        <i/>
        <sz val="12"/>
        <color rgb="FF000000"/>
        <rFont val="Times New Roman"/>
        <family val="1"/>
        <charset val="186"/>
      </rPr>
      <t>euro.</t>
    </r>
  </si>
  <si>
    <r>
      <t xml:space="preserve">Maksas pakalpojuma veids: </t>
    </r>
    <r>
      <rPr>
        <sz val="12"/>
        <color theme="1"/>
        <rFont val="Times New Roman"/>
        <family val="1"/>
        <charset val="186"/>
      </rPr>
      <t>15. Prakses vadīšana grupai līdz 10 studentiem</t>
    </r>
  </si>
  <si>
    <t>Prakses vadīšana grupai līdz 10 studentiem</t>
  </si>
  <si>
    <r>
      <t xml:space="preserve">Maksas pakalpojuma veids: </t>
    </r>
    <r>
      <rPr>
        <sz val="12"/>
        <color theme="1"/>
        <rFont val="Times New Roman"/>
        <family val="1"/>
        <charset val="186"/>
      </rPr>
      <t>10.2. par eksportējamā kosmētikas līdzekļa ar individuālu CPNP numuru iekļaušanu sertifikātā</t>
    </r>
    <r>
      <rPr>
        <vertAlign val="superscript"/>
        <sz val="12"/>
        <color theme="1"/>
        <rFont val="Times New Roman"/>
        <family val="1"/>
        <charset val="186"/>
      </rPr>
      <t>1</t>
    </r>
  </si>
  <si>
    <r>
      <t>par eksportējamā kosmētikas līdzekļa ar individuālu CPNP numuru iekļaušanu sertifikātā</t>
    </r>
    <r>
      <rPr>
        <vertAlign val="superscript"/>
        <sz val="11"/>
        <rFont val="Times New Roman"/>
        <family val="1"/>
        <charset val="186"/>
      </rPr>
      <t>1</t>
    </r>
  </si>
  <si>
    <r>
      <t xml:space="preserve">Produktu drošuma un tirgus uzraudzības nodaļas vecākais referents (35.saime, III līmenis, 10. algu grupa, 3. kategorija, mēnešalga 1287 EUR). Stundas tarifa likme 7,66 </t>
    </r>
    <r>
      <rPr>
        <i/>
        <sz val="12"/>
        <color rgb="FF000000"/>
        <rFont val="Times New Roman"/>
        <family val="1"/>
        <charset val="186"/>
      </rPr>
      <t>euro</t>
    </r>
    <r>
      <rPr>
        <sz val="12"/>
        <color rgb="FF000000"/>
        <rFont val="Times New Roman"/>
        <family val="1"/>
        <charset val="186"/>
      </rPr>
      <t xml:space="preserve"> = 1287/168 (vid.d.stundu.sk. mēnesī). 3,5  h patērē sertifikāta sagatavošanai 7,66 * 3,5 h= 26,81 </t>
    </r>
    <r>
      <rPr>
        <i/>
        <sz val="12"/>
        <color rgb="FF000000"/>
        <rFont val="Times New Roman"/>
        <family val="1"/>
        <charset val="186"/>
      </rPr>
      <t>euro.</t>
    </r>
    <r>
      <rPr>
        <sz val="12"/>
        <color rgb="FF000000"/>
        <rFont val="Times New Roman"/>
        <family val="1"/>
        <charset val="186"/>
      </rPr>
      <t xml:space="preserve">  26,81 </t>
    </r>
    <r>
      <rPr>
        <i/>
        <sz val="12"/>
        <color rgb="FF000000"/>
        <rFont val="Times New Roman"/>
        <family val="1"/>
        <charset val="186"/>
      </rPr>
      <t>euro</t>
    </r>
    <r>
      <rPr>
        <sz val="12"/>
        <color rgb="FF000000"/>
        <rFont val="Times New Roman"/>
        <family val="1"/>
        <charset val="186"/>
      </rPr>
      <t xml:space="preserve"> * </t>
    </r>
    <r>
      <rPr>
        <sz val="12"/>
        <rFont val="Times New Roman"/>
        <family val="1"/>
        <charset val="186"/>
      </rPr>
      <t xml:space="preserve">20 vienības = </t>
    </r>
    <r>
      <rPr>
        <b/>
        <sz val="12"/>
        <rFont val="Times New Roman"/>
        <family val="1"/>
        <charset val="186"/>
      </rPr>
      <t>536,20</t>
    </r>
    <r>
      <rPr>
        <sz val="12"/>
        <rFont val="Times New Roman"/>
        <family val="1"/>
        <charset val="186"/>
      </rPr>
      <t xml:space="preserve"> </t>
    </r>
    <r>
      <rPr>
        <b/>
        <i/>
        <sz val="12"/>
        <color rgb="FF000000"/>
        <rFont val="Times New Roman"/>
        <family val="1"/>
        <charset val="186"/>
      </rPr>
      <t>euro</t>
    </r>
    <r>
      <rPr>
        <i/>
        <sz val="12"/>
        <color rgb="FF000000"/>
        <rFont val="Times New Roman"/>
        <family val="1"/>
        <charset val="186"/>
      </rPr>
      <t>.</t>
    </r>
  </si>
  <si>
    <r>
      <t xml:space="preserve">Darba devēja valsts sociālās apdrošināšanas obligātās iemaksas. 26,81 * 23,59% = 6,32 </t>
    </r>
    <r>
      <rPr>
        <i/>
        <sz val="12"/>
        <color rgb="FF000000"/>
        <rFont val="Times New Roman"/>
        <family val="1"/>
        <charset val="186"/>
      </rPr>
      <t>euro.</t>
    </r>
    <r>
      <rPr>
        <sz val="12"/>
        <color rgb="FF000000"/>
        <rFont val="Times New Roman"/>
        <family val="1"/>
        <charset val="186"/>
      </rPr>
      <t xml:space="preserve"> Veselības apdrošināšana 0,37 </t>
    </r>
    <r>
      <rPr>
        <i/>
        <sz val="12"/>
        <color rgb="FF000000"/>
        <rFont val="Times New Roman"/>
        <family val="1"/>
        <charset val="186"/>
      </rPr>
      <t>euro.</t>
    </r>
    <r>
      <rPr>
        <sz val="12"/>
        <color rgb="FF000000"/>
        <rFont val="Times New Roman"/>
        <family val="1"/>
        <charset val="186"/>
      </rPr>
      <t xml:space="preserve"> (6,32 + 0,37) * 20 vienības = </t>
    </r>
    <r>
      <rPr>
        <b/>
        <sz val="12"/>
        <color rgb="FF000000"/>
        <rFont val="Times New Roman"/>
        <family val="1"/>
        <charset val="186"/>
      </rPr>
      <t xml:space="preserve">133,80 </t>
    </r>
    <r>
      <rPr>
        <b/>
        <i/>
        <sz val="12"/>
        <color rgb="FF000000"/>
        <rFont val="Times New Roman"/>
        <family val="1"/>
        <charset val="186"/>
      </rPr>
      <t>euro.</t>
    </r>
    <r>
      <rPr>
        <b/>
        <sz val="12"/>
        <color rgb="FF000000"/>
        <rFont val="Times New Roman"/>
        <family val="1"/>
        <charset val="186"/>
      </rPr>
      <t xml:space="preserve"> </t>
    </r>
  </si>
  <si>
    <r>
      <t xml:space="preserve">Pārējo sakaru pakalpojumu izdevumi: 0,16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3,20</t>
    </r>
    <r>
      <rPr>
        <sz val="12"/>
        <color rgb="FF000000"/>
        <rFont val="Times New Roman"/>
        <family val="1"/>
        <charset val="186"/>
      </rPr>
      <t xml:space="preserve"> </t>
    </r>
    <r>
      <rPr>
        <b/>
        <i/>
        <sz val="12"/>
        <color rgb="FF000000"/>
        <rFont val="Times New Roman"/>
        <family val="1"/>
        <charset val="186"/>
      </rPr>
      <t>euro.</t>
    </r>
  </si>
  <si>
    <r>
      <t xml:space="preserve">Nekustamā īpašuma uzturēšana (telpu uzkopšana, apsardze, apsaimniekošana) 0,07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1,40 </t>
    </r>
    <r>
      <rPr>
        <b/>
        <i/>
        <sz val="12"/>
        <color rgb="FF000000"/>
        <rFont val="Times New Roman"/>
        <family val="1"/>
        <charset val="186"/>
      </rPr>
      <t>euro.</t>
    </r>
  </si>
  <si>
    <r>
      <t xml:space="preserve">Ēku, telpu īre un noma 2,68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53,60 </t>
    </r>
    <r>
      <rPr>
        <b/>
        <i/>
        <sz val="12"/>
        <color rgb="FF000000"/>
        <rFont val="Times New Roman"/>
        <family val="1"/>
        <charset val="186"/>
      </rPr>
      <t>euro.</t>
    </r>
  </si>
  <si>
    <r>
      <t xml:space="preserve">Datoru programmatūru uzturēšana, pilnveidošana un papildināšana  0,46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9,20 </t>
    </r>
    <r>
      <rPr>
        <b/>
        <i/>
        <sz val="12"/>
        <color rgb="FF000000"/>
        <rFont val="Times New Roman"/>
        <family val="1"/>
        <charset val="186"/>
      </rPr>
      <t>euro</t>
    </r>
    <r>
      <rPr>
        <i/>
        <sz val="12"/>
        <color rgb="FF000000"/>
        <rFont val="Times New Roman"/>
        <family val="1"/>
        <charset val="186"/>
      </rPr>
      <t>.</t>
    </r>
  </si>
  <si>
    <r>
      <t xml:space="preserve">Standartprogrammatūras licenču noma (līdz 1g.) un uzturēšana (QPR programmatūras atbalsts un uzturēšana, antivīrusu licences, u.c.licences) 0,42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8,40 </t>
    </r>
    <r>
      <rPr>
        <b/>
        <i/>
        <sz val="12"/>
        <color rgb="FF000000"/>
        <rFont val="Times New Roman"/>
        <family val="1"/>
        <charset val="186"/>
      </rPr>
      <t>euro.</t>
    </r>
  </si>
  <si>
    <r>
      <t xml:space="preserve">Inventārs 0,08 </t>
    </r>
    <r>
      <rPr>
        <i/>
        <sz val="12"/>
        <color rgb="FF000000"/>
        <rFont val="Times New Roman"/>
        <family val="1"/>
        <charset val="186"/>
      </rPr>
      <t>euro</t>
    </r>
    <r>
      <rPr>
        <sz val="12"/>
        <color rgb="FF000000"/>
        <rFont val="Times New Roman"/>
        <family val="1"/>
        <charset val="186"/>
      </rPr>
      <t xml:space="preserve"> * 20 vienības </t>
    </r>
    <r>
      <rPr>
        <b/>
        <sz val="12"/>
        <color rgb="FF000000"/>
        <rFont val="Times New Roman"/>
        <family val="1"/>
        <charset val="186"/>
      </rPr>
      <t xml:space="preserve">= 1,60 </t>
    </r>
    <r>
      <rPr>
        <b/>
        <i/>
        <sz val="12"/>
        <color rgb="FF000000"/>
        <rFont val="Times New Roman"/>
        <family val="1"/>
        <charset val="186"/>
      </rPr>
      <t>euro.</t>
    </r>
    <r>
      <rPr>
        <b/>
        <sz val="12"/>
        <color rgb="FF000000"/>
        <rFont val="Times New Roman"/>
        <family val="1"/>
        <charset val="186"/>
      </rPr>
      <t xml:space="preserve"> </t>
    </r>
  </si>
  <si>
    <r>
      <t xml:space="preserve">Kārtējā remonta un iestāžu uzturēšanas materiāli: 0,03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0,60 </t>
    </r>
    <r>
      <rPr>
        <b/>
        <i/>
        <sz val="12"/>
        <color rgb="FF000000"/>
        <rFont val="Times New Roman"/>
        <family val="1"/>
        <charset val="186"/>
      </rPr>
      <t>euro.</t>
    </r>
  </si>
  <si>
    <r>
      <t xml:space="preserve">Datortehnikas, sakaru un citas biroja tehnikas nolietojums 0,66 </t>
    </r>
    <r>
      <rPr>
        <i/>
        <sz val="12"/>
        <color rgb="FF000000"/>
        <rFont val="Times New Roman"/>
        <family val="1"/>
        <charset val="186"/>
      </rPr>
      <t>euro</t>
    </r>
    <r>
      <rPr>
        <sz val="12"/>
        <color rgb="FF000000"/>
        <rFont val="Times New Roman"/>
        <family val="1"/>
        <charset val="186"/>
      </rPr>
      <t xml:space="preserve"> * 20 vienības = </t>
    </r>
    <r>
      <rPr>
        <b/>
        <sz val="12"/>
        <color rgb="FF000000"/>
        <rFont val="Times New Roman"/>
        <family val="1"/>
        <charset val="186"/>
      </rPr>
      <t xml:space="preserve">13,20 </t>
    </r>
    <r>
      <rPr>
        <b/>
        <i/>
        <sz val="12"/>
        <color rgb="FF000000"/>
        <rFont val="Times New Roman"/>
        <family val="1"/>
        <charset val="186"/>
      </rPr>
      <t>euro</t>
    </r>
    <r>
      <rPr>
        <i/>
        <sz val="12"/>
        <color rgb="FF000000"/>
        <rFont val="Times New Roman"/>
        <family val="1"/>
        <charset val="186"/>
      </rPr>
      <t>.</t>
    </r>
  </si>
  <si>
    <t>26.</t>
  </si>
  <si>
    <r>
      <t xml:space="preserve">Maksas pakalpojuma veids: </t>
    </r>
    <r>
      <rPr>
        <sz val="12"/>
        <color theme="1"/>
        <rFont val="Times New Roman"/>
        <family val="1"/>
        <charset val="186"/>
      </rPr>
      <t>26. Dokumentu kopēšana (par 1 lapu)</t>
    </r>
  </si>
  <si>
    <r>
      <t xml:space="preserve">Biroja preces: 0,03 </t>
    </r>
    <r>
      <rPr>
        <i/>
        <sz val="12"/>
        <color rgb="FF000000"/>
        <rFont val="Times New Roman"/>
        <family val="1"/>
        <charset val="186"/>
      </rPr>
      <t>euro</t>
    </r>
    <r>
      <rPr>
        <sz val="12"/>
        <color rgb="FF000000"/>
        <rFont val="Times New Roman"/>
        <family val="1"/>
        <charset val="186"/>
      </rPr>
      <t xml:space="preserve"> * 2 vienības = </t>
    </r>
    <r>
      <rPr>
        <b/>
        <sz val="12"/>
        <color rgb="FF000000"/>
        <rFont val="Times New Roman"/>
        <family val="1"/>
        <charset val="186"/>
      </rPr>
      <t xml:space="preserve">0,06 </t>
    </r>
    <r>
      <rPr>
        <b/>
        <i/>
        <sz val="12"/>
        <color rgb="FF000000"/>
        <rFont val="Times New Roman"/>
        <family val="1"/>
        <charset val="186"/>
      </rPr>
      <t>euro</t>
    </r>
    <r>
      <rPr>
        <i/>
        <sz val="12"/>
        <color rgb="FF000000"/>
        <rFont val="Times New Roman"/>
        <family val="1"/>
        <charset val="186"/>
      </rPr>
      <t>.</t>
    </r>
    <r>
      <rPr>
        <sz val="12"/>
        <color rgb="FF000000"/>
        <rFont val="Times New Roman"/>
        <family val="1"/>
        <charset val="186"/>
      </rPr>
      <t xml:space="preserve"> </t>
    </r>
  </si>
  <si>
    <r>
      <t xml:space="preserve">Vecākais referents </t>
    </r>
    <r>
      <rPr>
        <sz val="12"/>
        <rFont val="Times New Roman"/>
        <family val="1"/>
        <charset val="186"/>
      </rPr>
      <t>(35.saime, III līmenis, 10.algu grupa, 3. kategorija</t>
    </r>
    <r>
      <rPr>
        <sz val="12"/>
        <color rgb="FF000000"/>
        <rFont val="Times New Roman"/>
        <family val="1"/>
        <charset val="186"/>
      </rPr>
      <t xml:space="preserve">, mēnešalga 1180 EUR). Stundas tarifa likme 7,66 </t>
    </r>
    <r>
      <rPr>
        <i/>
        <sz val="12"/>
        <color rgb="FF000000"/>
        <rFont val="Times New Roman"/>
        <family val="1"/>
        <charset val="186"/>
      </rPr>
      <t>euro</t>
    </r>
    <r>
      <rPr>
        <sz val="12"/>
        <color rgb="FF000000"/>
        <rFont val="Times New Roman"/>
        <family val="1"/>
        <charset val="186"/>
      </rPr>
      <t xml:space="preserve"> =1287/ 168 (vid.d.stundu.sk. mēnesī). 16 h viena apliecinājuma sagatavošanai 7,66 * 16 h = 122,56 </t>
    </r>
    <r>
      <rPr>
        <i/>
        <sz val="12"/>
        <color rgb="FF000000"/>
        <rFont val="Times New Roman"/>
        <family val="1"/>
        <charset val="186"/>
      </rPr>
      <t xml:space="preserve">euro. </t>
    </r>
    <r>
      <rPr>
        <sz val="12"/>
        <color rgb="FF000000"/>
        <rFont val="Times New Roman"/>
        <family val="1"/>
        <charset val="186"/>
      </rPr>
      <t xml:space="preserve">122,56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367,68 </t>
    </r>
    <r>
      <rPr>
        <b/>
        <i/>
        <sz val="12"/>
        <color rgb="FF000000"/>
        <rFont val="Times New Roman"/>
        <family val="1"/>
        <charset val="186"/>
      </rPr>
      <t>euro.</t>
    </r>
  </si>
  <si>
    <r>
      <t xml:space="preserve">Darba devēja valsts sociālās apdrošināšanas obligātās iemaksas.  122,56 </t>
    </r>
    <r>
      <rPr>
        <i/>
        <sz val="12"/>
        <color rgb="FF000000"/>
        <rFont val="Times New Roman"/>
        <family val="1"/>
        <charset val="186"/>
      </rPr>
      <t>euro</t>
    </r>
    <r>
      <rPr>
        <sz val="12"/>
        <color rgb="FF000000"/>
        <rFont val="Times New Roman"/>
        <family val="1"/>
        <charset val="186"/>
      </rPr>
      <t xml:space="preserve"> * 23,59 = 28,91 </t>
    </r>
    <r>
      <rPr>
        <i/>
        <sz val="12"/>
        <color rgb="FF000000"/>
        <rFont val="Times New Roman"/>
        <family val="1"/>
        <charset val="186"/>
      </rPr>
      <t>euro.</t>
    </r>
    <r>
      <rPr>
        <sz val="12"/>
        <color rgb="FF000000"/>
        <rFont val="Times New Roman"/>
        <family val="1"/>
        <charset val="186"/>
      </rPr>
      <t xml:space="preserve"> Veselības apdrošināšana 1,69 </t>
    </r>
    <r>
      <rPr>
        <i/>
        <sz val="12"/>
        <color rgb="FF000000"/>
        <rFont val="Times New Roman"/>
        <family val="1"/>
        <charset val="186"/>
      </rPr>
      <t>euro.</t>
    </r>
    <r>
      <rPr>
        <sz val="12"/>
        <color rgb="FF000000"/>
        <rFont val="Times New Roman"/>
        <family val="1"/>
        <charset val="186"/>
      </rPr>
      <t xml:space="preserve"> (28,91 + 1,69) * 3 vienības = </t>
    </r>
    <r>
      <rPr>
        <b/>
        <sz val="12"/>
        <color rgb="FF000000"/>
        <rFont val="Times New Roman"/>
        <family val="1"/>
        <charset val="186"/>
      </rPr>
      <t xml:space="preserve">91,80 </t>
    </r>
    <r>
      <rPr>
        <b/>
        <i/>
        <sz val="12"/>
        <color rgb="FF000000"/>
        <rFont val="Times New Roman"/>
        <family val="1"/>
        <charset val="186"/>
      </rPr>
      <t>euro.</t>
    </r>
    <r>
      <rPr>
        <b/>
        <sz val="12"/>
        <color rgb="FF000000"/>
        <rFont val="Times New Roman"/>
        <family val="1"/>
        <charset val="186"/>
      </rPr>
      <t xml:space="preserve"> </t>
    </r>
  </si>
  <si>
    <r>
      <t xml:space="preserve">Vadības, administrācijas, pārējo darbinieku atalgojums. 
Klientu apkalpošanas speciālists - lietvedis (23.saime, IIA līmenis, 6. algu grupa 3. kategorija, mēnešalga 800 EUR). Stundas tarifa likme 4,76 euro =800/168 (vid.d.stundu.sk. mēnesī). 3 min iesnieguma reģistrēšanai un deleģēšanai 4,76 *0,05=0,24 </t>
    </r>
    <r>
      <rPr>
        <i/>
        <sz val="12"/>
        <color rgb="FF000000"/>
        <rFont val="Times New Roman"/>
        <family val="1"/>
        <charset val="186"/>
      </rPr>
      <t>euro.</t>
    </r>
    <r>
      <rPr>
        <sz val="12"/>
        <color rgb="FF000000"/>
        <rFont val="Times New Roman"/>
        <family val="1"/>
        <charset val="186"/>
      </rPr>
      <t xml:space="preserve">  
Vecākais norēķinu grāmatvedis (14 saime, IIIA līmenis, 9.algu grupa, 3. kategorija, mēnešalga 1150 EUR). Stundas tarifa likme 6,845 euro =1150/168 (vid.d. stundu. sk. mēnesī). Finanšu nodaļa rēķina sagatavošanai, apmaksas kontrolei, sagatavotāja informēšanai patērē 18 min. 6,845*18/60= 2,05 </t>
    </r>
    <r>
      <rPr>
        <i/>
        <sz val="12"/>
        <color rgb="FF000000"/>
        <rFont val="Times New Roman"/>
        <family val="1"/>
        <charset val="186"/>
      </rPr>
      <t>euro.</t>
    </r>
    <r>
      <rPr>
        <sz val="12"/>
        <color rgb="FF000000"/>
        <rFont val="Times New Roman"/>
        <family val="1"/>
        <charset val="186"/>
      </rPr>
      <t xml:space="preserve"> 
Produktu drošuma un tirgus uzraudzības nodaļas vadītāja (35. saime, IVA līmenis, 11.algu grupa, 3. kategorija, mēnešalga 1382 EUR). Stundas tarifa likme 8,23 euro =1382/168. Nodaļas vadītāja sagatavoto dokumentu izskatīšanai un saskaņošanai patērē 1 h.  8,23 * 1h= 8,23 </t>
    </r>
    <r>
      <rPr>
        <i/>
        <sz val="12"/>
        <color rgb="FF000000"/>
        <rFont val="Times New Roman"/>
        <family val="1"/>
        <charset val="186"/>
      </rPr>
      <t>euro.</t>
    </r>
    <r>
      <rPr>
        <sz val="12"/>
        <color rgb="FF000000"/>
        <rFont val="Times New Roman"/>
        <family val="1"/>
        <charset val="186"/>
      </rPr>
      <t xml:space="preserve">  
Inspekcijas vadītājs (1.saime, IVC līmenis, 15.algu grupa, 3. kategorija, mēnešalga 2353 EUR). Stundas tarifa likme 14,01 euro =2353/168 (vid.d.stundu.sk. mēnesī). Vadītājs sagatavotā apliecinājuma parakstīšanai patērē 5 minūtes 14,01*5/60= 1,17 euro. </t>
    </r>
    <r>
      <rPr>
        <b/>
        <sz val="12"/>
        <color rgb="FF000000"/>
        <rFont val="Times New Roman"/>
        <family val="1"/>
        <charset val="186"/>
      </rPr>
      <t xml:space="preserve">
</t>
    </r>
    <r>
      <rPr>
        <sz val="12"/>
        <color rgb="FF000000"/>
        <rFont val="Times New Roman"/>
        <family val="1"/>
        <charset val="186"/>
      </rPr>
      <t>Atalgojums (0,24+2,05+8,23+1,17)= 11,69 euro * 3 vienības =</t>
    </r>
    <r>
      <rPr>
        <b/>
        <sz val="12"/>
        <color rgb="FF000000"/>
        <rFont val="Times New Roman"/>
        <family val="1"/>
        <charset val="186"/>
      </rPr>
      <t xml:space="preserve"> 35,07 euro.</t>
    </r>
  </si>
  <si>
    <r>
      <t xml:space="preserve">Vadības, administrācijas, pārējo darbinieku Darba devēja valsts sociālās apdrošināšanas obligātās iemaksas. 11,69 * 23,59%=2,76 </t>
    </r>
    <r>
      <rPr>
        <i/>
        <sz val="12"/>
        <color rgb="FF000000"/>
        <rFont val="Times New Roman"/>
        <family val="1"/>
        <charset val="186"/>
      </rPr>
      <t>euro.</t>
    </r>
    <r>
      <rPr>
        <sz val="12"/>
        <color rgb="FF000000"/>
        <rFont val="Times New Roman"/>
        <family val="1"/>
        <charset val="186"/>
      </rPr>
      <t xml:space="preserve"> 2,76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8,28 </t>
    </r>
    <r>
      <rPr>
        <b/>
        <i/>
        <sz val="12"/>
        <color rgb="FF000000"/>
        <rFont val="Times New Roman"/>
        <family val="1"/>
        <charset val="186"/>
      </rPr>
      <t>euro.</t>
    </r>
  </si>
  <si>
    <r>
      <t xml:space="preserve">Biroja preces: 0,03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0,09 </t>
    </r>
    <r>
      <rPr>
        <b/>
        <i/>
        <sz val="12"/>
        <color rgb="FF000000"/>
        <rFont val="Times New Roman"/>
        <family val="1"/>
        <charset val="186"/>
      </rPr>
      <t>euro</t>
    </r>
    <r>
      <rPr>
        <i/>
        <sz val="12"/>
        <color rgb="FF000000"/>
        <rFont val="Times New Roman"/>
        <family val="1"/>
        <charset val="186"/>
      </rPr>
      <t>.</t>
    </r>
    <r>
      <rPr>
        <sz val="12"/>
        <color rgb="FF000000"/>
        <rFont val="Times New Roman"/>
        <family val="1"/>
        <charset val="186"/>
      </rPr>
      <t xml:space="preserve"> </t>
    </r>
  </si>
  <si>
    <r>
      <t xml:space="preserve">Pārējo pamatlīdzekļu nolietojums (drukas iekārtas, datortehnikas, sakaru un cita biroja tehnikas nolietojums) 0,01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0,03 </t>
    </r>
    <r>
      <rPr>
        <b/>
        <i/>
        <sz val="12"/>
        <color rgb="FF000000"/>
        <rFont val="Times New Roman"/>
        <family val="1"/>
        <charset val="186"/>
      </rPr>
      <t>euro.</t>
    </r>
  </si>
  <si>
    <r>
      <t xml:space="preserve">Pārējo sakaru pakalpojumu izdevumi: 0,71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2,13</t>
    </r>
    <r>
      <rPr>
        <sz val="12"/>
        <color rgb="FF000000"/>
        <rFont val="Times New Roman"/>
        <family val="1"/>
        <charset val="186"/>
      </rPr>
      <t xml:space="preserve"> </t>
    </r>
    <r>
      <rPr>
        <b/>
        <i/>
        <sz val="12"/>
        <color rgb="FF000000"/>
        <rFont val="Times New Roman"/>
        <family val="1"/>
        <charset val="186"/>
      </rPr>
      <t>euro.</t>
    </r>
  </si>
  <si>
    <r>
      <t xml:space="preserve">Izdevumi par komunālajiem pakalpojumiem: 3,12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9,36 </t>
    </r>
    <r>
      <rPr>
        <b/>
        <i/>
        <sz val="12"/>
        <color rgb="FF000000"/>
        <rFont val="Times New Roman"/>
        <family val="1"/>
        <charset val="186"/>
      </rPr>
      <t>euro</t>
    </r>
    <r>
      <rPr>
        <i/>
        <sz val="12"/>
        <color rgb="FF000000"/>
        <rFont val="Times New Roman"/>
        <family val="1"/>
        <charset val="186"/>
      </rPr>
      <t>.</t>
    </r>
  </si>
  <si>
    <r>
      <t xml:space="preserve">Iestādes administratīvie izdevumi un ar iestādes darbības nodrošināšanu saistītie izdevumi 0,42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1,26 </t>
    </r>
    <r>
      <rPr>
        <b/>
        <i/>
        <sz val="12"/>
        <color rgb="FF000000"/>
        <rFont val="Times New Roman"/>
        <family val="1"/>
        <charset val="186"/>
      </rPr>
      <t>euro.</t>
    </r>
  </si>
  <si>
    <r>
      <t xml:space="preserve">Iekārtas, inventāra un aparatūras  remonts, tehniskā apkalpošana 0,13 </t>
    </r>
    <r>
      <rPr>
        <i/>
        <sz val="12"/>
        <color rgb="FF000000"/>
        <rFont val="Times New Roman"/>
        <family val="1"/>
        <charset val="186"/>
      </rPr>
      <t>euro</t>
    </r>
    <r>
      <rPr>
        <sz val="12"/>
        <color rgb="FF000000"/>
        <rFont val="Times New Roman"/>
        <family val="1"/>
        <charset val="186"/>
      </rPr>
      <t xml:space="preserve"> * 3 vienības =</t>
    </r>
    <r>
      <rPr>
        <b/>
        <i/>
        <sz val="12"/>
        <color rgb="FF000000"/>
        <rFont val="Times New Roman"/>
        <family val="1"/>
        <charset val="186"/>
      </rPr>
      <t xml:space="preserve"> </t>
    </r>
    <r>
      <rPr>
        <b/>
        <sz val="12"/>
        <color rgb="FF000000"/>
        <rFont val="Times New Roman"/>
        <family val="1"/>
        <charset val="186"/>
      </rPr>
      <t>0,39</t>
    </r>
    <r>
      <rPr>
        <b/>
        <i/>
        <sz val="12"/>
        <color rgb="FF000000"/>
        <rFont val="Times New Roman"/>
        <family val="1"/>
        <charset val="186"/>
      </rPr>
      <t xml:space="preserve"> euro.</t>
    </r>
  </si>
  <si>
    <r>
      <t xml:space="preserve">Nekustamā īpašuma uzturēšana (telpu uzkopšana, apsardze, apsaimniekošana) 0,33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0,99 </t>
    </r>
    <r>
      <rPr>
        <b/>
        <i/>
        <sz val="12"/>
        <color rgb="FF000000"/>
        <rFont val="Times New Roman"/>
        <family val="1"/>
        <charset val="186"/>
      </rPr>
      <t>euro.</t>
    </r>
  </si>
  <si>
    <r>
      <t xml:space="preserve">Ēku, telpu īre un noma 12,26 </t>
    </r>
    <r>
      <rPr>
        <i/>
        <sz val="12"/>
        <color rgb="FF000000"/>
        <rFont val="Times New Roman"/>
        <family val="1"/>
        <charset val="186"/>
      </rPr>
      <t>euro</t>
    </r>
    <r>
      <rPr>
        <sz val="12"/>
        <color rgb="FF000000"/>
        <rFont val="Times New Roman"/>
        <family val="1"/>
        <charset val="186"/>
      </rPr>
      <t xml:space="preserve"> * 3 vienības =</t>
    </r>
    <r>
      <rPr>
        <b/>
        <sz val="12"/>
        <color rgb="FF000000"/>
        <rFont val="Times New Roman"/>
        <family val="1"/>
        <charset val="186"/>
      </rPr>
      <t xml:space="preserve"> 36,78 </t>
    </r>
    <r>
      <rPr>
        <b/>
        <i/>
        <sz val="12"/>
        <color rgb="FF000000"/>
        <rFont val="Times New Roman"/>
        <family val="1"/>
        <charset val="186"/>
      </rPr>
      <t>euro.</t>
    </r>
  </si>
  <si>
    <r>
      <t xml:space="preserve">Standartprogrammatūras licenču noma (līdz 1g.) un uzturēšana (QPR programmatūras atbalsts un uzturēšana, antivīrusu licences, u.c.licences) 1,90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5,70 </t>
    </r>
    <r>
      <rPr>
        <b/>
        <i/>
        <sz val="12"/>
        <color rgb="FF000000"/>
        <rFont val="Times New Roman"/>
        <family val="1"/>
        <charset val="186"/>
      </rPr>
      <t>euro.</t>
    </r>
  </si>
  <si>
    <r>
      <t xml:space="preserve">Datoru programmatūru uzturēšana, pilnveidošana un papildināšana 2,09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6,27 </t>
    </r>
    <r>
      <rPr>
        <b/>
        <i/>
        <sz val="12"/>
        <color rgb="FF000000"/>
        <rFont val="Times New Roman"/>
        <family val="1"/>
        <charset val="186"/>
      </rPr>
      <t>euro.</t>
    </r>
  </si>
  <si>
    <r>
      <t xml:space="preserve">Biroja preces 0,45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1,35 </t>
    </r>
    <r>
      <rPr>
        <b/>
        <i/>
        <sz val="12"/>
        <color rgb="FF000000"/>
        <rFont val="Times New Roman"/>
        <family val="1"/>
        <charset val="186"/>
      </rPr>
      <t>euro.</t>
    </r>
  </si>
  <si>
    <r>
      <t xml:space="preserve">Inventārs 0,36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1,08 </t>
    </r>
    <r>
      <rPr>
        <b/>
        <i/>
        <sz val="12"/>
        <color rgb="FF000000"/>
        <rFont val="Times New Roman"/>
        <family val="1"/>
        <charset val="186"/>
      </rPr>
      <t>euro.</t>
    </r>
  </si>
  <si>
    <r>
      <t xml:space="preserve">Kārtējā remonta un iestāžu uzturēšanas materiāli: 0,13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 xml:space="preserve">0,39 </t>
    </r>
    <r>
      <rPr>
        <b/>
        <i/>
        <sz val="12"/>
        <color rgb="FF000000"/>
        <rFont val="Times New Roman"/>
        <family val="1"/>
        <charset val="186"/>
      </rPr>
      <t>uro.</t>
    </r>
  </si>
  <si>
    <r>
      <t xml:space="preserve">Nemateriālo ieguldījumu nolietojums 3,51 </t>
    </r>
    <r>
      <rPr>
        <i/>
        <sz val="12"/>
        <color rgb="FF000000"/>
        <rFont val="Times New Roman"/>
        <family val="1"/>
        <charset val="186"/>
      </rPr>
      <t>euro</t>
    </r>
    <r>
      <rPr>
        <sz val="12"/>
        <color rgb="FF000000"/>
        <rFont val="Times New Roman"/>
        <family val="1"/>
        <charset val="186"/>
      </rPr>
      <t xml:space="preserve"> * 3 vienības = </t>
    </r>
    <r>
      <rPr>
        <b/>
        <sz val="12"/>
        <color rgb="FF000000"/>
        <rFont val="Times New Roman"/>
        <family val="1"/>
        <charset val="186"/>
      </rPr>
      <t>10,53</t>
    </r>
    <r>
      <rPr>
        <sz val="12"/>
        <color rgb="FF000000"/>
        <rFont val="Times New Roman"/>
        <family val="1"/>
        <charset val="186"/>
      </rPr>
      <t xml:space="preserve"> </t>
    </r>
    <r>
      <rPr>
        <b/>
        <i/>
        <sz val="12"/>
        <color rgb="FF000000"/>
        <rFont val="Times New Roman"/>
        <family val="1"/>
        <charset val="186"/>
      </rPr>
      <t>euro</t>
    </r>
    <r>
      <rPr>
        <i/>
        <sz val="12"/>
        <color rgb="FF000000"/>
        <rFont val="Times New Roman"/>
        <family val="1"/>
        <charset val="186"/>
      </rPr>
      <t>.</t>
    </r>
  </si>
  <si>
    <r>
      <t>Datortehnikas, sakaru un citas biroja tehnikas nolietojums 3,01</t>
    </r>
    <r>
      <rPr>
        <i/>
        <sz val="12"/>
        <color rgb="FF000000"/>
        <rFont val="Times New Roman"/>
        <family val="1"/>
        <charset val="186"/>
      </rPr>
      <t xml:space="preserve"> euro</t>
    </r>
    <r>
      <rPr>
        <sz val="12"/>
        <color rgb="FF000000"/>
        <rFont val="Times New Roman"/>
        <family val="1"/>
        <charset val="186"/>
      </rPr>
      <t xml:space="preserve"> * 3 vienības = </t>
    </r>
    <r>
      <rPr>
        <b/>
        <sz val="12"/>
        <color rgb="FF000000"/>
        <rFont val="Times New Roman"/>
        <family val="1"/>
        <charset val="186"/>
      </rPr>
      <t xml:space="preserve">9,03 </t>
    </r>
    <r>
      <rPr>
        <b/>
        <i/>
        <sz val="12"/>
        <color rgb="FF000000"/>
        <rFont val="Times New Roman"/>
        <family val="1"/>
        <charset val="186"/>
      </rPr>
      <t>euro</t>
    </r>
    <r>
      <rPr>
        <i/>
        <sz val="12"/>
        <color rgb="FF000000"/>
        <rFont val="Times New Roman"/>
        <family val="1"/>
        <charset val="186"/>
      </rPr>
      <t>.</t>
    </r>
  </si>
  <si>
    <r>
      <t>Kosmētikas līdzekļu labas ražošanas prakses sertifikāts kosmētikas līdzekļu ražotājiem Latvijā eksportam uz trešajām valstīm</t>
    </r>
    <r>
      <rPr>
        <vertAlign val="superscript"/>
        <sz val="11"/>
        <rFont val="Times New Roman"/>
        <family val="1"/>
        <charset val="186"/>
      </rPr>
      <t>1</t>
    </r>
  </si>
  <si>
    <r>
      <t xml:space="preserve">Maksas pakalpojuma veids: </t>
    </r>
    <r>
      <rPr>
        <sz val="12"/>
        <color theme="1"/>
        <rFont val="Times New Roman"/>
        <family val="1"/>
        <charset val="186"/>
      </rPr>
      <t>25. Kosmētikas līdzekļu labas ražošanas prakses sertifikāts kosmētikas līdzekļu ražotājiem Latvijā eksportam uz trešajām valstīm</t>
    </r>
    <r>
      <rPr>
        <vertAlign val="superscript"/>
        <sz val="12"/>
        <color theme="1"/>
        <rFont val="Times New Roman"/>
        <family val="1"/>
        <charset val="186"/>
      </rPr>
      <t>1</t>
    </r>
  </si>
  <si>
    <r>
      <t xml:space="preserve">Biroja preces: 0,10 </t>
    </r>
    <r>
      <rPr>
        <i/>
        <sz val="12"/>
        <color rgb="FF000000"/>
        <rFont val="Times New Roman"/>
        <family val="1"/>
        <charset val="186"/>
      </rPr>
      <t>euro</t>
    </r>
    <r>
      <rPr>
        <sz val="12"/>
        <color rgb="FF000000"/>
        <rFont val="Times New Roman"/>
        <family val="1"/>
        <charset val="186"/>
      </rPr>
      <t xml:space="preserve"> * 20 vienības</t>
    </r>
    <r>
      <rPr>
        <b/>
        <sz val="12"/>
        <color rgb="FF000000"/>
        <rFont val="Times New Roman"/>
        <family val="1"/>
        <charset val="186"/>
      </rPr>
      <t xml:space="preserve"> = 2,00 </t>
    </r>
    <r>
      <rPr>
        <b/>
        <i/>
        <sz val="12"/>
        <color rgb="FF000000"/>
        <rFont val="Times New Roman"/>
        <family val="1"/>
        <charset val="186"/>
      </rPr>
      <t>euro</t>
    </r>
    <r>
      <rPr>
        <b/>
        <sz val="12"/>
        <color rgb="FF000000"/>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</si>
</sst>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32"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sz val="11"/>
      <name val="Times New Roman"/>
      <family val="1"/>
      <charset val="186"/>
    </font>
    <font>
      <sz val="11"/>
      <color rgb="FFFF0000"/>
      <name val="Calibri"/>
      <family val="2"/>
      <charset val="186"/>
      <scheme val="minor"/>
    </font>
    <font>
      <sz val="12"/>
      <color rgb="FF000000"/>
      <name val="Times New Roman"/>
      <family val="1"/>
      <charset val="186"/>
    </font>
    <font>
      <b/>
      <sz val="12"/>
      <color rgb="FF000000"/>
      <name val="Times New Roman"/>
      <family val="1"/>
      <charset val="186"/>
    </font>
    <font>
      <i/>
      <sz val="12"/>
      <color rgb="FF000000"/>
      <name val="Times New Roman"/>
      <family val="1"/>
      <charset val="186"/>
    </font>
    <font>
      <b/>
      <i/>
      <sz val="12"/>
      <color rgb="FF000000"/>
      <name val="Times New Roman"/>
      <family val="1"/>
      <charset val="186"/>
    </font>
    <font>
      <sz val="12"/>
      <name val="Times New Roman"/>
      <family val="1"/>
      <charset val="186"/>
    </font>
    <font>
      <sz val="10"/>
      <name val="Arial"/>
      <family val="2"/>
      <charset val="186"/>
    </font>
    <font>
      <b/>
      <sz val="11"/>
      <name val="Times New Roman"/>
      <family val="1"/>
      <charset val="186"/>
    </font>
    <font>
      <strike/>
      <sz val="11"/>
      <color theme="1"/>
      <name val="Times New Roman"/>
      <family val="1"/>
      <charset val="186"/>
    </font>
    <font>
      <sz val="11"/>
      <color indexed="8"/>
      <name val="Times New Roman"/>
      <family val="1"/>
      <charset val="186"/>
    </font>
    <font>
      <vertAlign val="superscript"/>
      <sz val="11"/>
      <color indexed="8"/>
      <name val="Times New Roman"/>
      <family val="1"/>
      <charset val="186"/>
    </font>
    <font>
      <b/>
      <sz val="11"/>
      <color rgb="FFC00000"/>
      <name val="Times New Roman"/>
      <family val="1"/>
      <charset val="186"/>
    </font>
    <font>
      <vertAlign val="superscript"/>
      <sz val="11"/>
      <name val="Times New Roman"/>
      <family val="1"/>
      <charset val="186"/>
    </font>
    <font>
      <i/>
      <sz val="11"/>
      <color indexed="8"/>
      <name val="Times New Roman"/>
      <family val="1"/>
      <charset val="186"/>
    </font>
    <font>
      <i/>
      <sz val="11"/>
      <name val="Times New Roman"/>
      <family val="1"/>
      <charset val="186"/>
    </font>
    <font>
      <sz val="12"/>
      <color theme="1"/>
      <name val="Calibri"/>
      <family val="2"/>
      <charset val="186"/>
      <scheme val="minor"/>
    </font>
    <font>
      <u/>
      <sz val="11"/>
      <color theme="10"/>
      <name val="Calibri"/>
      <family val="2"/>
      <charset val="186"/>
      <scheme val="minor"/>
    </font>
    <font>
      <u/>
      <sz val="12"/>
      <color theme="10"/>
      <name val="Times New Roman"/>
      <family val="1"/>
      <charset val="186"/>
    </font>
    <font>
      <i/>
      <sz val="12"/>
      <name val="Times New Roman"/>
      <family val="1"/>
      <charset val="186"/>
    </font>
    <font>
      <b/>
      <sz val="12"/>
      <name val="Times New Roman"/>
      <family val="1"/>
      <charset val="186"/>
    </font>
    <font>
      <b/>
      <i/>
      <sz val="12"/>
      <name val="Times New Roman"/>
      <family val="1"/>
      <charset val="186"/>
    </font>
    <font>
      <vertAlign val="superscript"/>
      <sz val="11"/>
      <color theme="1"/>
      <name val="Times New Roman"/>
      <family val="1"/>
      <charset val="186"/>
    </font>
    <font>
      <sz val="11"/>
      <color indexed="10"/>
      <name val="Times New Roman"/>
      <family val="1"/>
      <charset val="186"/>
    </font>
    <font>
      <sz val="12"/>
      <color rgb="FFFF0000"/>
      <name val="Times New Roman"/>
      <family val="1"/>
      <charset val="186"/>
    </font>
    <font>
      <b/>
      <vertAlign val="superscript"/>
      <sz val="11"/>
      <name val="Times New Roman"/>
      <family val="1"/>
      <charset val="186"/>
    </font>
    <font>
      <vertAlign val="superscript"/>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22" fillId="0" borderId="0" applyNumberFormat="0" applyFill="0" applyBorder="0" applyAlignment="0" applyProtection="0"/>
  </cellStyleXfs>
  <cellXfs count="180">
    <xf numFmtId="0" fontId="0" fillId="0" borderId="0" xfId="0"/>
    <xf numFmtId="0" fontId="4" fillId="0" borderId="0" xfId="0" applyFont="1"/>
    <xf numFmtId="0" fontId="1" fillId="0" borderId="0" xfId="0" applyFont="1"/>
    <xf numFmtId="0" fontId="0" fillId="0" borderId="0" xfId="0" applyFill="1"/>
    <xf numFmtId="0" fontId="7"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top"/>
    </xf>
    <xf numFmtId="4" fontId="1" fillId="0" borderId="1" xfId="0" applyNumberFormat="1" applyFont="1" applyBorder="1" applyAlignment="1">
      <alignment horizontal="center" vertical="center"/>
    </xf>
    <xf numFmtId="4" fontId="1" fillId="0" borderId="1" xfId="0" applyNumberFormat="1" applyFont="1" applyBorder="1"/>
    <xf numFmtId="0" fontId="7" fillId="0" borderId="1" xfId="0" applyFont="1" applyBorder="1" applyAlignment="1">
      <alignment horizontal="center" vertical="center"/>
    </xf>
    <xf numFmtId="0" fontId="7" fillId="0" borderId="1" xfId="0" applyFont="1" applyBorder="1" applyAlignment="1">
      <alignment wrapText="1"/>
    </xf>
    <xf numFmtId="0" fontId="8" fillId="0" borderId="1" xfId="0" applyFont="1" applyBorder="1" applyAlignment="1">
      <alignment horizontal="center" vertical="center"/>
    </xf>
    <xf numFmtId="4" fontId="2" fillId="0" borderId="1" xfId="0" applyNumberFormat="1" applyFont="1" applyBorder="1" applyAlignment="1">
      <alignment horizontal="center" vertical="center"/>
    </xf>
    <xf numFmtId="0" fontId="8" fillId="0" borderId="1" xfId="0" applyFont="1" applyBorder="1" applyAlignment="1">
      <alignment horizontal="center" vertical="top"/>
    </xf>
    <xf numFmtId="4" fontId="2" fillId="0" borderId="1" xfId="0" applyNumberFormat="1" applyFont="1" applyFill="1" applyBorder="1" applyAlignment="1">
      <alignment horizontal="center" vertical="center"/>
    </xf>
    <xf numFmtId="4" fontId="1" fillId="0" borderId="0" xfId="0" applyNumberFormat="1" applyFont="1" applyAlignment="1">
      <alignment horizontal="center" vertical="center"/>
    </xf>
    <xf numFmtId="3"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4"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vertical="center" wrapText="1"/>
    </xf>
    <xf numFmtId="0" fontId="8" fillId="0" borderId="0" xfId="0" applyFont="1" applyBorder="1" applyAlignment="1">
      <alignment horizontal="center" vertical="top"/>
    </xf>
    <xf numFmtId="4" fontId="2" fillId="0" borderId="0" xfId="0" applyNumberFormat="1" applyFont="1" applyFill="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applyAlignment="1">
      <alignment horizontal="center" vertical="top"/>
    </xf>
    <xf numFmtId="0" fontId="1" fillId="0" borderId="0" xfId="0" applyFont="1" applyAlignment="1">
      <alignment horizontal="center" wrapText="1"/>
    </xf>
    <xf numFmtId="0" fontId="4" fillId="0" borderId="0" xfId="0" applyFont="1" applyAlignment="1">
      <alignment horizontal="right"/>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left" vertical="top" wrapText="1"/>
    </xf>
    <xf numFmtId="0" fontId="4" fillId="3"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4" fillId="0" borderId="1" xfId="0" applyFont="1" applyFill="1" applyBorder="1" applyAlignment="1">
      <alignment vertical="top"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13" fillId="0" borderId="1" xfId="0" applyFont="1" applyBorder="1" applyAlignment="1">
      <alignment vertical="top" wrapText="1"/>
    </xf>
    <xf numFmtId="0" fontId="13" fillId="0" borderId="1" xfId="0" applyFont="1" applyFill="1" applyBorder="1" applyAlignment="1">
      <alignment vertical="top" wrapText="1"/>
    </xf>
    <xf numFmtId="0" fontId="4" fillId="0" borderId="1" xfId="0" applyFont="1" applyBorder="1" applyAlignment="1">
      <alignment vertical="top"/>
    </xf>
    <xf numFmtId="0" fontId="13" fillId="3" borderId="1" xfId="0" applyFont="1" applyFill="1" applyBorder="1" applyAlignment="1">
      <alignment vertical="top" wrapText="1"/>
    </xf>
    <xf numFmtId="4" fontId="11" fillId="0" borderId="0" xfId="0" applyNumberFormat="1" applyFont="1" applyAlignment="1"/>
    <xf numFmtId="0" fontId="11" fillId="0" borderId="0" xfId="0" applyFont="1" applyAlignment="1"/>
    <xf numFmtId="0" fontId="4" fillId="0" borderId="0" xfId="0" applyFont="1" applyAlignment="1"/>
    <xf numFmtId="0" fontId="4" fillId="3" borderId="0" xfId="0" applyFont="1" applyFill="1" applyBorder="1" applyAlignment="1">
      <alignment vertical="top" wrapText="1"/>
    </xf>
    <xf numFmtId="0" fontId="4" fillId="0" borderId="0" xfId="0" applyFont="1" applyBorder="1" applyAlignment="1">
      <alignment vertical="top" wrapText="1"/>
    </xf>
    <xf numFmtId="0" fontId="5" fillId="0" borderId="0" xfId="0" applyFont="1" applyBorder="1" applyAlignment="1">
      <alignment horizontal="center" vertical="top" wrapText="1"/>
    </xf>
    <xf numFmtId="0" fontId="4" fillId="3" borderId="0" xfId="0" applyFont="1" applyFill="1" applyBorder="1" applyAlignment="1">
      <alignment horizontal="center" vertical="top" wrapText="1"/>
    </xf>
    <xf numFmtId="0" fontId="4" fillId="0" borderId="0" xfId="0" applyFont="1" applyBorder="1" applyAlignment="1">
      <alignment horizontal="center" vertical="top" wrapText="1"/>
    </xf>
    <xf numFmtId="0" fontId="5" fillId="0" borderId="0" xfId="0" applyFont="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horizontal="center" vertical="top" wrapText="1"/>
    </xf>
    <xf numFmtId="0" fontId="5" fillId="0" borderId="0" xfId="0" applyFont="1" applyFill="1" applyBorder="1" applyAlignment="1">
      <alignment horizontal="center"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3" fillId="0" borderId="0" xfId="0" applyFont="1" applyBorder="1" applyAlignment="1">
      <alignment vertical="top"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2" fontId="5" fillId="0" borderId="0" xfId="0" applyNumberFormat="1" applyFont="1" applyFill="1" applyBorder="1" applyAlignment="1">
      <alignment horizontal="center" vertical="top" wrapText="1"/>
    </xf>
    <xf numFmtId="0" fontId="20" fillId="0" borderId="0" xfId="0" applyFont="1" applyFill="1" applyBorder="1" applyAlignment="1">
      <alignment horizontal="center" vertical="top" wrapText="1"/>
    </xf>
    <xf numFmtId="164" fontId="4" fillId="0" borderId="0" xfId="0" applyNumberFormat="1" applyFont="1" applyBorder="1" applyAlignment="1">
      <alignment horizontal="center" vertical="top" wrapText="1"/>
    </xf>
    <xf numFmtId="0" fontId="4"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7" fillId="0" borderId="0" xfId="0" applyFont="1" applyBorder="1" applyAlignment="1">
      <alignment vertical="top"/>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 fillId="0" borderId="1" xfId="0" applyFont="1" applyBorder="1" applyAlignment="1">
      <alignment horizontal="center" vertical="center"/>
    </xf>
    <xf numFmtId="0" fontId="1" fillId="0" borderId="1" xfId="0" applyFont="1" applyBorder="1"/>
    <xf numFmtId="2" fontId="1"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4" fontId="2" fillId="0" borderId="1" xfId="0" applyNumberFormat="1" applyFont="1" applyBorder="1" applyAlignment="1">
      <alignment horizontal="center" vertical="top"/>
    </xf>
    <xf numFmtId="4" fontId="1" fillId="0" borderId="1" xfId="0" applyNumberFormat="1" applyFont="1" applyBorder="1" applyAlignment="1">
      <alignment horizontal="center" vertical="top"/>
    </xf>
    <xf numFmtId="0" fontId="1" fillId="0" borderId="1" xfId="0" applyFont="1" applyFill="1" applyBorder="1" applyAlignment="1">
      <alignment horizontal="center" vertical="center"/>
    </xf>
    <xf numFmtId="2" fontId="1" fillId="2"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0" fontId="21" fillId="0" borderId="0" xfId="0" applyFont="1"/>
    <xf numFmtId="0" fontId="1" fillId="0" borderId="2" xfId="0" applyFont="1" applyBorder="1" applyAlignment="1">
      <alignment horizontal="center" vertical="center"/>
    </xf>
    <xf numFmtId="2" fontId="8"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0" fontId="2" fillId="0" borderId="1" xfId="0" applyFont="1" applyBorder="1" applyAlignment="1">
      <alignment horizontal="center" vertical="center"/>
    </xf>
    <xf numFmtId="0" fontId="8" fillId="0" borderId="2" xfId="0" applyFont="1" applyBorder="1" applyAlignment="1">
      <alignment horizontal="center" vertical="top"/>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vertical="center"/>
    </xf>
    <xf numFmtId="0" fontId="23" fillId="0" borderId="0" xfId="2" applyFont="1" applyAlignment="1">
      <alignment vertical="center"/>
    </xf>
    <xf numFmtId="0" fontId="0" fillId="2" borderId="0" xfId="0" applyFill="1"/>
    <xf numFmtId="0" fontId="1" fillId="0" borderId="0" xfId="0" applyFont="1" applyBorder="1"/>
    <xf numFmtId="0" fontId="1" fillId="2" borderId="0" xfId="0" applyFont="1" applyFill="1" applyBorder="1"/>
    <xf numFmtId="4" fontId="1" fillId="2" borderId="0" xfId="0" applyNumberFormat="1" applyFont="1" applyFill="1" applyBorder="1"/>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vertical="top" wrapText="1"/>
    </xf>
    <xf numFmtId="4" fontId="2" fillId="0" borderId="1" xfId="0" applyNumberFormat="1" applyFont="1" applyFill="1" applyBorder="1" applyAlignment="1">
      <alignment horizontal="center" vertical="top"/>
    </xf>
    <xf numFmtId="2" fontId="1" fillId="0" borderId="0" xfId="0" applyNumberFormat="1" applyFont="1"/>
    <xf numFmtId="166" fontId="1"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top" wrapText="1"/>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4" fillId="0" borderId="1" xfId="0" applyFont="1" applyFill="1" applyBorder="1" applyAlignment="1">
      <alignment horizontal="left" vertical="top" wrapText="1"/>
    </xf>
    <xf numFmtId="165" fontId="1" fillId="0" borderId="1" xfId="0" applyNumberFormat="1"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right"/>
    </xf>
    <xf numFmtId="0" fontId="7" fillId="0" borderId="1" xfId="0" applyFont="1" applyFill="1" applyBorder="1" applyAlignment="1">
      <alignment horizontal="center" vertical="top"/>
    </xf>
    <xf numFmtId="0" fontId="2" fillId="0" borderId="0" xfId="0" applyFont="1" applyAlignment="1">
      <alignment horizontal="center"/>
    </xf>
    <xf numFmtId="0" fontId="2" fillId="0" borderId="0" xfId="0" applyFont="1" applyAlignment="1">
      <alignment horizontal="left"/>
    </xf>
    <xf numFmtId="0" fontId="2" fillId="2" borderId="0" xfId="0" applyFont="1" applyFill="1" applyAlignment="1">
      <alignment horizontal="center"/>
    </xf>
    <xf numFmtId="0" fontId="2" fillId="2" borderId="0" xfId="0" applyFont="1" applyFill="1" applyAlignment="1">
      <alignment horizontal="left" vertical="top"/>
    </xf>
    <xf numFmtId="0" fontId="2" fillId="2" borderId="0" xfId="0" applyFont="1" applyFill="1" applyAlignment="1">
      <alignment horizontal="left" wrapText="1"/>
    </xf>
    <xf numFmtId="0" fontId="1" fillId="2"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1" fillId="2" borderId="1" xfId="0" applyFont="1" applyFill="1" applyBorder="1"/>
    <xf numFmtId="0" fontId="7" fillId="2" borderId="1" xfId="0" applyFont="1" applyFill="1" applyBorder="1" applyAlignment="1">
      <alignment wrapText="1"/>
    </xf>
    <xf numFmtId="0" fontId="8" fillId="2" borderId="1" xfId="0" applyFont="1" applyFill="1" applyBorder="1" applyAlignment="1">
      <alignment horizontal="center" vertical="top"/>
    </xf>
    <xf numFmtId="0" fontId="8" fillId="2" borderId="1" xfId="0" applyFont="1" applyFill="1" applyBorder="1" applyAlignment="1">
      <alignment wrapText="1"/>
    </xf>
    <xf numFmtId="2"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top"/>
    </xf>
    <xf numFmtId="4" fontId="1" fillId="2" borderId="1" xfId="0" applyNumberFormat="1" applyFont="1" applyFill="1" applyBorder="1" applyAlignment="1">
      <alignment horizontal="center" vertical="top"/>
    </xf>
    <xf numFmtId="2" fontId="1" fillId="2" borderId="1" xfId="0" applyNumberFormat="1" applyFont="1" applyFill="1" applyBorder="1" applyAlignment="1">
      <alignment horizontal="center" vertical="center" wrapText="1"/>
    </xf>
    <xf numFmtId="0" fontId="8" fillId="2" borderId="1" xfId="0" applyFont="1" applyFill="1" applyBorder="1" applyAlignment="1">
      <alignment vertical="top"/>
    </xf>
    <xf numFmtId="2" fontId="7" fillId="2" borderId="1" xfId="0" applyNumberFormat="1" applyFont="1" applyFill="1" applyBorder="1" applyAlignment="1">
      <alignment horizontal="center" vertical="center"/>
    </xf>
    <xf numFmtId="0" fontId="4" fillId="2" borderId="0" xfId="0" applyFont="1" applyFill="1"/>
    <xf numFmtId="0" fontId="2" fillId="2" borderId="0" xfId="0" applyFont="1" applyFill="1" applyAlignment="1">
      <alignment horizontal="left"/>
    </xf>
    <xf numFmtId="0" fontId="21" fillId="2" borderId="0" xfId="0" applyFont="1" applyFill="1"/>
    <xf numFmtId="0" fontId="7" fillId="2" borderId="1" xfId="0" applyFont="1" applyFill="1" applyBorder="1" applyAlignment="1">
      <alignment horizontal="left" vertical="top" wrapText="1"/>
    </xf>
    <xf numFmtId="0" fontId="6" fillId="2" borderId="0" xfId="0" applyFont="1" applyFill="1"/>
    <xf numFmtId="0" fontId="2" fillId="2" borderId="0" xfId="0" applyFont="1" applyFill="1" applyAlignment="1">
      <alignment horizontal="left" vertical="top" wrapText="1"/>
    </xf>
    <xf numFmtId="0" fontId="7" fillId="2" borderId="1" xfId="0" applyFont="1" applyFill="1" applyBorder="1" applyAlignment="1">
      <alignment vertical="center" wrapText="1"/>
    </xf>
    <xf numFmtId="0" fontId="1" fillId="2" borderId="0" xfId="0" applyFont="1" applyFill="1" applyAlignment="1">
      <alignment horizontal="center"/>
    </xf>
    <xf numFmtId="0" fontId="8" fillId="2" borderId="1" xfId="0" applyFont="1" applyFill="1" applyBorder="1" applyAlignment="1">
      <alignment horizontal="left" vertical="top"/>
    </xf>
    <xf numFmtId="0" fontId="11" fillId="2" borderId="1" xfId="0" applyFont="1" applyFill="1" applyBorder="1" applyAlignment="1">
      <alignment horizontal="left" vertical="center" wrapText="1"/>
    </xf>
    <xf numFmtId="0" fontId="8" fillId="2" borderId="0" xfId="0" applyFont="1" applyFill="1" applyBorder="1" applyAlignment="1">
      <alignment vertical="top"/>
    </xf>
    <xf numFmtId="0" fontId="7" fillId="0" borderId="4" xfId="0" applyFont="1" applyBorder="1" applyAlignment="1">
      <alignment horizontal="center" vertical="center"/>
    </xf>
    <xf numFmtId="0" fontId="7" fillId="0" borderId="1" xfId="0" applyFont="1" applyFill="1" applyBorder="1" applyAlignment="1">
      <alignment vertical="top" wrapText="1"/>
    </xf>
    <xf numFmtId="0" fontId="7" fillId="0" borderId="4" xfId="0" applyFont="1" applyBorder="1" applyAlignment="1">
      <alignment horizontal="center" vertical="center"/>
    </xf>
    <xf numFmtId="0" fontId="7" fillId="0" borderId="1" xfId="0" applyNumberFormat="1" applyFont="1" applyFill="1" applyBorder="1" applyAlignment="1">
      <alignment vertical="top" wrapText="1"/>
    </xf>
    <xf numFmtId="0" fontId="2"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top" wrapText="1"/>
    </xf>
    <xf numFmtId="0" fontId="1" fillId="0" borderId="0" xfId="0" applyFont="1" applyFill="1"/>
    <xf numFmtId="0" fontId="11" fillId="0" borderId="0" xfId="0" applyFont="1" applyFill="1"/>
    <xf numFmtId="0" fontId="5" fillId="0" borderId="0" xfId="0" applyFont="1" applyFill="1" applyBorder="1" applyAlignment="1">
      <alignment horizontal="left" vertical="top" wrapText="1"/>
    </xf>
    <xf numFmtId="0" fontId="5" fillId="0" borderId="0" xfId="0" applyFont="1" applyAlignment="1">
      <alignment horizontal="right"/>
    </xf>
    <xf numFmtId="0" fontId="4" fillId="0" borderId="0" xfId="0" applyFont="1" applyAlignment="1">
      <alignment horizontal="right"/>
    </xf>
    <xf numFmtId="4" fontId="5" fillId="0" borderId="0" xfId="0" applyNumberFormat="1" applyFont="1" applyAlignment="1">
      <alignment horizontal="right"/>
    </xf>
    <xf numFmtId="0" fontId="2" fillId="2" borderId="0" xfId="0" applyFont="1" applyFill="1" applyAlignment="1">
      <alignment horizontal="center"/>
    </xf>
    <xf numFmtId="0" fontId="2" fillId="2" borderId="0" xfId="0" applyFont="1" applyFill="1" applyAlignment="1">
      <alignment horizontal="left" wrapText="1"/>
    </xf>
    <xf numFmtId="0" fontId="2" fillId="2" borderId="0" xfId="0" applyFont="1" applyFill="1" applyAlignment="1">
      <alignment horizontal="left" vertical="top"/>
    </xf>
    <xf numFmtId="0" fontId="7" fillId="2" borderId="3" xfId="0" applyFont="1" applyFill="1" applyBorder="1" applyAlignment="1">
      <alignment horizontal="left" wrapText="1"/>
    </xf>
    <xf numFmtId="0" fontId="7" fillId="2" borderId="2" xfId="0" applyFont="1" applyFill="1" applyBorder="1" applyAlignment="1">
      <alignment horizontal="left"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top" wrapText="1"/>
    </xf>
    <xf numFmtId="0" fontId="7" fillId="0" borderId="3" xfId="0" applyFont="1" applyBorder="1" applyAlignment="1">
      <alignment horizontal="left" wrapText="1"/>
    </xf>
    <xf numFmtId="0" fontId="7" fillId="0" borderId="2" xfId="0" applyFont="1" applyBorder="1" applyAlignment="1">
      <alignment horizontal="left" wrapText="1"/>
    </xf>
    <xf numFmtId="0" fontId="2" fillId="0" borderId="0" xfId="0" applyFont="1" applyAlignment="1">
      <alignment horizontal="left" wrapText="1"/>
    </xf>
    <xf numFmtId="0" fontId="2" fillId="0" borderId="0" xfId="0" applyFont="1" applyAlignment="1">
      <alignment horizontal="left" vertical="top"/>
    </xf>
    <xf numFmtId="0" fontId="2" fillId="0" borderId="0" xfId="0" applyFont="1" applyFill="1" applyAlignment="1">
      <alignment horizontal="left" vertical="top" wrapText="1"/>
    </xf>
    <xf numFmtId="0" fontId="23" fillId="0" borderId="0" xfId="2" applyFont="1" applyAlignment="1">
      <alignment horizontal="left" vertical="top"/>
    </xf>
    <xf numFmtId="0" fontId="1" fillId="0" borderId="0" xfId="0" applyFont="1" applyAlignment="1">
      <alignment horizontal="right"/>
    </xf>
    <xf numFmtId="0" fontId="2" fillId="0" borderId="0" xfId="0" applyFont="1" applyFill="1" applyAlignment="1">
      <alignment horizontal="left" wrapText="1"/>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0"/>
  <sheetViews>
    <sheetView zoomScaleNormal="100" zoomScaleSheetLayoutView="90" workbookViewId="0">
      <selection activeCell="B97" sqref="B97"/>
    </sheetView>
  </sheetViews>
  <sheetFormatPr defaultRowHeight="15" x14ac:dyDescent="0.25"/>
  <cols>
    <col min="2" max="2" width="73.28515625" customWidth="1"/>
  </cols>
  <sheetData>
    <row r="1" spans="1:9" x14ac:dyDescent="0.25">
      <c r="A1" s="1"/>
      <c r="B1" s="27" t="s">
        <v>21</v>
      </c>
      <c r="C1" s="156"/>
      <c r="D1" s="156"/>
      <c r="E1" s="1"/>
      <c r="F1" s="1"/>
      <c r="G1" s="1"/>
      <c r="H1" s="156"/>
      <c r="I1" s="156"/>
    </row>
    <row r="2" spans="1:9" ht="15.75" x14ac:dyDescent="0.25">
      <c r="A2" s="157" t="s">
        <v>219</v>
      </c>
      <c r="B2" s="157"/>
      <c r="C2" s="45"/>
      <c r="D2" s="45"/>
      <c r="E2" s="45"/>
      <c r="F2" s="45"/>
      <c r="G2" s="45"/>
      <c r="H2" s="45"/>
      <c r="I2" s="45"/>
    </row>
    <row r="3" spans="1:9" ht="15.75" x14ac:dyDescent="0.25">
      <c r="A3" s="155" t="s">
        <v>25</v>
      </c>
      <c r="B3" s="155"/>
      <c r="C3" s="46"/>
      <c r="D3" s="46"/>
      <c r="E3" s="46"/>
      <c r="F3" s="46"/>
      <c r="G3" s="46"/>
      <c r="H3" s="46"/>
      <c r="I3" s="46"/>
    </row>
    <row r="4" spans="1:9" ht="15.75" x14ac:dyDescent="0.25">
      <c r="A4" s="155" t="s">
        <v>19</v>
      </c>
      <c r="B4" s="155"/>
      <c r="C4" s="46"/>
      <c r="D4" s="46"/>
      <c r="E4" s="46"/>
      <c r="F4" s="46"/>
      <c r="G4" s="46"/>
      <c r="H4" s="46"/>
      <c r="I4" s="46"/>
    </row>
    <row r="5" spans="1:9" x14ac:dyDescent="0.25">
      <c r="A5" s="156" t="s">
        <v>20</v>
      </c>
      <c r="B5" s="156"/>
      <c r="C5" s="47"/>
      <c r="D5" s="47"/>
      <c r="E5" s="47"/>
      <c r="F5" s="47"/>
      <c r="G5" s="47"/>
      <c r="H5" s="47"/>
      <c r="I5" s="47"/>
    </row>
    <row r="6" spans="1:9" x14ac:dyDescent="0.25">
      <c r="A6" s="1"/>
      <c r="B6" s="1"/>
    </row>
    <row r="7" spans="1:9" x14ac:dyDescent="0.25">
      <c r="A7" s="1" t="s">
        <v>22</v>
      </c>
      <c r="B7" s="1"/>
    </row>
    <row r="9" spans="1:9" ht="61.9" customHeight="1" x14ac:dyDescent="0.25">
      <c r="A9" s="33" t="s">
        <v>26</v>
      </c>
      <c r="B9" s="44" t="s">
        <v>334</v>
      </c>
      <c r="C9" s="48"/>
      <c r="D9" s="48"/>
      <c r="E9" s="48"/>
      <c r="F9" s="48"/>
    </row>
    <row r="10" spans="1:9" x14ac:dyDescent="0.25">
      <c r="A10" s="34" t="s">
        <v>27</v>
      </c>
      <c r="B10" s="34" t="s">
        <v>28</v>
      </c>
      <c r="C10" s="50"/>
      <c r="D10" s="51"/>
      <c r="E10" s="51"/>
      <c r="F10" s="51"/>
    </row>
    <row r="11" spans="1:9" x14ac:dyDescent="0.25">
      <c r="A11" s="34" t="s">
        <v>29</v>
      </c>
      <c r="B11" s="34" t="s">
        <v>30</v>
      </c>
      <c r="C11" s="50"/>
      <c r="D11" s="52"/>
      <c r="E11" s="51"/>
      <c r="F11" s="52"/>
    </row>
    <row r="12" spans="1:9" x14ac:dyDescent="0.25">
      <c r="A12" s="34" t="s">
        <v>31</v>
      </c>
      <c r="B12" s="34" t="s">
        <v>32</v>
      </c>
      <c r="C12" s="50"/>
      <c r="D12" s="52"/>
      <c r="E12" s="51"/>
      <c r="F12" s="52"/>
    </row>
    <row r="13" spans="1:9" x14ac:dyDescent="0.25">
      <c r="A13" s="34" t="s">
        <v>33</v>
      </c>
      <c r="B13" s="34" t="s">
        <v>34</v>
      </c>
      <c r="C13" s="50"/>
      <c r="D13" s="52"/>
      <c r="E13" s="51"/>
      <c r="F13" s="52"/>
    </row>
    <row r="14" spans="1:9" x14ac:dyDescent="0.25">
      <c r="A14" s="34" t="s">
        <v>35</v>
      </c>
      <c r="B14" s="34" t="s">
        <v>36</v>
      </c>
      <c r="C14" s="50"/>
      <c r="D14" s="52"/>
      <c r="E14" s="51"/>
      <c r="F14" s="52"/>
    </row>
    <row r="15" spans="1:9" x14ac:dyDescent="0.25">
      <c r="A15" s="34" t="s">
        <v>37</v>
      </c>
      <c r="B15" s="34" t="s">
        <v>38</v>
      </c>
      <c r="C15" s="50"/>
      <c r="D15" s="52"/>
      <c r="E15" s="51"/>
      <c r="F15" s="52"/>
    </row>
    <row r="16" spans="1:9" x14ac:dyDescent="0.25">
      <c r="A16" s="35" t="s">
        <v>39</v>
      </c>
      <c r="B16" s="36" t="s">
        <v>40</v>
      </c>
      <c r="C16" s="50"/>
      <c r="D16" s="55"/>
      <c r="E16" s="55"/>
      <c r="F16" s="55"/>
    </row>
    <row r="17" spans="1:6" x14ac:dyDescent="0.25">
      <c r="A17" s="35" t="s">
        <v>41</v>
      </c>
      <c r="B17" s="36" t="s">
        <v>42</v>
      </c>
      <c r="C17" s="50"/>
      <c r="D17" s="55"/>
      <c r="E17" s="55"/>
      <c r="F17" s="55"/>
    </row>
    <row r="18" spans="1:6" x14ac:dyDescent="0.25">
      <c r="A18" s="35" t="s">
        <v>43</v>
      </c>
      <c r="B18" s="37" t="s">
        <v>44</v>
      </c>
      <c r="C18" s="50"/>
      <c r="D18" s="56"/>
      <c r="E18" s="56"/>
      <c r="F18" s="56"/>
    </row>
    <row r="19" spans="1:6" x14ac:dyDescent="0.25">
      <c r="A19" s="38">
        <v>2</v>
      </c>
      <c r="B19" s="69" t="s">
        <v>550</v>
      </c>
      <c r="C19" s="57"/>
      <c r="D19" s="57"/>
      <c r="E19" s="57"/>
      <c r="F19" s="57"/>
    </row>
    <row r="20" spans="1:6" x14ac:dyDescent="0.25">
      <c r="A20" s="34" t="s">
        <v>45</v>
      </c>
      <c r="B20" s="34" t="s">
        <v>46</v>
      </c>
      <c r="C20" s="52"/>
      <c r="D20" s="52"/>
      <c r="E20" s="52"/>
      <c r="F20" s="52"/>
    </row>
    <row r="21" spans="1:6" x14ac:dyDescent="0.25">
      <c r="A21" s="34" t="s">
        <v>47</v>
      </c>
      <c r="B21" s="34" t="s">
        <v>48</v>
      </c>
      <c r="C21" s="52"/>
      <c r="D21" s="52"/>
      <c r="E21" s="52"/>
      <c r="F21" s="52"/>
    </row>
    <row r="22" spans="1:6" x14ac:dyDescent="0.25">
      <c r="A22" s="34" t="s">
        <v>49</v>
      </c>
      <c r="B22" s="34" t="s">
        <v>50</v>
      </c>
      <c r="C22" s="52"/>
      <c r="D22" s="52"/>
      <c r="E22" s="52"/>
      <c r="F22" s="52"/>
    </row>
    <row r="23" spans="1:6" x14ac:dyDescent="0.25">
      <c r="A23" s="34" t="s">
        <v>51</v>
      </c>
      <c r="B23" s="35" t="s">
        <v>52</v>
      </c>
      <c r="C23" s="58"/>
      <c r="D23" s="58"/>
      <c r="E23" s="58"/>
      <c r="F23" s="58"/>
    </row>
    <row r="24" spans="1:6" x14ac:dyDescent="0.25">
      <c r="A24" s="34" t="s">
        <v>53</v>
      </c>
      <c r="B24" s="35" t="s">
        <v>54</v>
      </c>
      <c r="C24" s="52"/>
      <c r="D24" s="52"/>
      <c r="E24" s="58"/>
      <c r="F24" s="58"/>
    </row>
    <row r="25" spans="1:6" ht="18" x14ac:dyDescent="0.25">
      <c r="A25" s="34" t="s">
        <v>55</v>
      </c>
      <c r="B25" s="34" t="s">
        <v>56</v>
      </c>
      <c r="C25" s="52"/>
      <c r="D25" s="52"/>
      <c r="E25" s="51"/>
      <c r="F25" s="51"/>
    </row>
    <row r="26" spans="1:6" ht="18" x14ac:dyDescent="0.25">
      <c r="A26" s="34" t="s">
        <v>57</v>
      </c>
      <c r="B26" s="34" t="s">
        <v>58</v>
      </c>
      <c r="C26" s="52"/>
      <c r="D26" s="51"/>
      <c r="E26" s="51"/>
      <c r="F26" s="51"/>
    </row>
    <row r="27" spans="1:6" ht="18" x14ac:dyDescent="0.25">
      <c r="A27" s="34" t="s">
        <v>59</v>
      </c>
      <c r="B27" s="34" t="s">
        <v>60</v>
      </c>
      <c r="C27" s="52"/>
      <c r="D27" s="52"/>
      <c r="E27" s="52"/>
      <c r="F27" s="52"/>
    </row>
    <row r="28" spans="1:6" ht="18" x14ac:dyDescent="0.25">
      <c r="A28" s="34" t="s">
        <v>61</v>
      </c>
      <c r="B28" s="34" t="s">
        <v>62</v>
      </c>
      <c r="C28" s="52"/>
      <c r="D28" s="52"/>
      <c r="E28" s="52"/>
      <c r="F28" s="52"/>
    </row>
    <row r="29" spans="1:6" ht="18" x14ac:dyDescent="0.25">
      <c r="A29" s="34" t="s">
        <v>63</v>
      </c>
      <c r="B29" s="34" t="s">
        <v>64</v>
      </c>
      <c r="C29" s="52"/>
      <c r="D29" s="52"/>
      <c r="E29" s="52"/>
      <c r="F29" s="52"/>
    </row>
    <row r="30" spans="1:6" x14ac:dyDescent="0.25">
      <c r="A30" s="35" t="s">
        <v>66</v>
      </c>
      <c r="B30" s="37" t="s">
        <v>65</v>
      </c>
      <c r="C30" s="56"/>
      <c r="D30" s="56"/>
      <c r="E30" s="56"/>
      <c r="F30" s="56"/>
    </row>
    <row r="31" spans="1:6" ht="32.25" customHeight="1" x14ac:dyDescent="0.25">
      <c r="A31" s="35" t="s">
        <v>329</v>
      </c>
      <c r="B31" s="37" t="s">
        <v>863</v>
      </c>
      <c r="C31" s="56"/>
      <c r="D31" s="56"/>
      <c r="E31" s="56"/>
      <c r="F31" s="56"/>
    </row>
    <row r="32" spans="1:6" x14ac:dyDescent="0.25">
      <c r="A32" s="35" t="s">
        <v>330</v>
      </c>
      <c r="B32" s="37" t="s">
        <v>67</v>
      </c>
      <c r="C32" s="56"/>
      <c r="D32" s="56"/>
      <c r="E32" s="56"/>
      <c r="F32" s="56"/>
    </row>
    <row r="33" spans="1:6" ht="19.899999999999999" customHeight="1" x14ac:dyDescent="0.25">
      <c r="A33" s="34" t="s">
        <v>68</v>
      </c>
      <c r="B33" s="70" t="s">
        <v>864</v>
      </c>
      <c r="C33" s="59"/>
      <c r="D33" s="59"/>
      <c r="E33" s="59"/>
      <c r="F33" s="59"/>
    </row>
    <row r="34" spans="1:6" ht="18.600000000000001" customHeight="1" x14ac:dyDescent="0.25">
      <c r="A34" s="34" t="s">
        <v>69</v>
      </c>
      <c r="B34" s="35" t="s">
        <v>163</v>
      </c>
      <c r="C34" s="53"/>
      <c r="D34" s="53"/>
      <c r="E34" s="53"/>
      <c r="F34" s="53"/>
    </row>
    <row r="35" spans="1:6" ht="18" x14ac:dyDescent="0.25">
      <c r="A35" s="34" t="s">
        <v>70</v>
      </c>
      <c r="B35" s="34" t="s">
        <v>71</v>
      </c>
      <c r="C35" s="52"/>
      <c r="D35" s="52"/>
      <c r="E35" s="52"/>
      <c r="F35" s="52"/>
    </row>
    <row r="36" spans="1:6" ht="18" x14ac:dyDescent="0.25">
      <c r="A36" s="34" t="s">
        <v>72</v>
      </c>
      <c r="B36" s="34" t="s">
        <v>224</v>
      </c>
      <c r="C36" s="52"/>
      <c r="D36" s="52"/>
      <c r="E36" s="52"/>
      <c r="F36" s="52"/>
    </row>
    <row r="37" spans="1:6" x14ac:dyDescent="0.25">
      <c r="A37" s="34" t="s">
        <v>73</v>
      </c>
      <c r="B37" s="34" t="s">
        <v>74</v>
      </c>
      <c r="C37" s="52"/>
      <c r="D37" s="52"/>
      <c r="E37" s="52"/>
      <c r="F37" s="52"/>
    </row>
    <row r="38" spans="1:6" x14ac:dyDescent="0.25">
      <c r="A38" s="34" t="s">
        <v>75</v>
      </c>
      <c r="B38" s="34" t="s">
        <v>30</v>
      </c>
      <c r="C38" s="52"/>
      <c r="D38" s="52"/>
      <c r="E38" s="52"/>
      <c r="F38" s="52"/>
    </row>
    <row r="39" spans="1:6" x14ac:dyDescent="0.25">
      <c r="A39" s="34" t="s">
        <v>76</v>
      </c>
      <c r="B39" s="34" t="s">
        <v>77</v>
      </c>
      <c r="C39" s="49"/>
      <c r="D39" s="49"/>
      <c r="E39" s="49"/>
      <c r="F39" s="49"/>
    </row>
    <row r="40" spans="1:6" ht="18" x14ac:dyDescent="0.25">
      <c r="A40" s="34" t="s">
        <v>78</v>
      </c>
      <c r="B40" s="37" t="s">
        <v>79</v>
      </c>
      <c r="C40" s="52"/>
      <c r="D40" s="52"/>
      <c r="E40" s="52"/>
      <c r="F40" s="52"/>
    </row>
    <row r="41" spans="1:6" ht="18" x14ac:dyDescent="0.25">
      <c r="A41" s="34" t="s">
        <v>80</v>
      </c>
      <c r="B41" s="35" t="s">
        <v>223</v>
      </c>
      <c r="C41" s="52"/>
      <c r="D41" s="52"/>
      <c r="E41" s="52"/>
      <c r="F41" s="52"/>
    </row>
    <row r="42" spans="1:6" ht="18" x14ac:dyDescent="0.25">
      <c r="A42" s="34" t="s">
        <v>81</v>
      </c>
      <c r="B42" s="35" t="s">
        <v>225</v>
      </c>
      <c r="C42" s="52"/>
      <c r="D42" s="52"/>
      <c r="E42" s="52"/>
      <c r="F42" s="52"/>
    </row>
    <row r="43" spans="1:6" ht="18" x14ac:dyDescent="0.25">
      <c r="A43" s="34" t="s">
        <v>82</v>
      </c>
      <c r="B43" s="35" t="s">
        <v>226</v>
      </c>
      <c r="C43" s="52"/>
      <c r="D43" s="60"/>
      <c r="E43" s="60"/>
      <c r="F43" s="60"/>
    </row>
    <row r="44" spans="1:6" ht="18" x14ac:dyDescent="0.25">
      <c r="A44" s="34" t="s">
        <v>83</v>
      </c>
      <c r="B44" s="34" t="s">
        <v>64</v>
      </c>
      <c r="C44" s="52"/>
      <c r="D44" s="52"/>
      <c r="E44" s="52"/>
      <c r="F44" s="52"/>
    </row>
    <row r="45" spans="1:6" x14ac:dyDescent="0.25">
      <c r="A45" s="34" t="s">
        <v>84</v>
      </c>
      <c r="B45" s="34" t="s">
        <v>85</v>
      </c>
      <c r="C45" s="49"/>
      <c r="D45" s="49"/>
      <c r="E45" s="49"/>
      <c r="F45" s="49"/>
    </row>
    <row r="46" spans="1:6" x14ac:dyDescent="0.25">
      <c r="A46" s="34" t="s">
        <v>86</v>
      </c>
      <c r="B46" s="34" t="s">
        <v>87</v>
      </c>
      <c r="C46" s="52"/>
      <c r="D46" s="52"/>
      <c r="E46" s="52"/>
      <c r="F46" s="52"/>
    </row>
    <row r="47" spans="1:6" x14ac:dyDescent="0.25">
      <c r="A47" s="34" t="s">
        <v>88</v>
      </c>
      <c r="B47" s="36" t="s">
        <v>89</v>
      </c>
      <c r="C47" s="52"/>
      <c r="D47" s="52"/>
      <c r="E47" s="52"/>
      <c r="F47" s="52"/>
    </row>
    <row r="48" spans="1:6" x14ac:dyDescent="0.25">
      <c r="A48" s="34" t="s">
        <v>90</v>
      </c>
      <c r="B48" s="34" t="s">
        <v>42</v>
      </c>
      <c r="C48" s="52"/>
      <c r="D48" s="52"/>
      <c r="E48" s="52"/>
      <c r="F48" s="52"/>
    </row>
    <row r="49" spans="1:6" x14ac:dyDescent="0.25">
      <c r="A49" s="34" t="s">
        <v>91</v>
      </c>
      <c r="B49" s="34" t="s">
        <v>92</v>
      </c>
      <c r="C49" s="52"/>
      <c r="D49" s="52"/>
      <c r="E49" s="52"/>
      <c r="F49" s="52"/>
    </row>
    <row r="50" spans="1:6" x14ac:dyDescent="0.25">
      <c r="A50" s="34" t="s">
        <v>93</v>
      </c>
      <c r="B50" s="34" t="s">
        <v>94</v>
      </c>
      <c r="C50" s="52"/>
      <c r="D50" s="52"/>
      <c r="E50" s="52"/>
      <c r="F50" s="52"/>
    </row>
    <row r="51" spans="1:6" x14ac:dyDescent="0.25">
      <c r="A51" s="34" t="s">
        <v>95</v>
      </c>
      <c r="B51" s="37" t="s">
        <v>96</v>
      </c>
      <c r="C51" s="52"/>
      <c r="D51" s="52"/>
      <c r="E51" s="52"/>
      <c r="F51" s="52"/>
    </row>
    <row r="52" spans="1:6" ht="72.75" customHeight="1" x14ac:dyDescent="0.25">
      <c r="A52" s="39">
        <v>4</v>
      </c>
      <c r="B52" s="42" t="s">
        <v>97</v>
      </c>
      <c r="C52" s="54"/>
      <c r="D52" s="54"/>
      <c r="E52" s="54"/>
      <c r="F52" s="54"/>
    </row>
    <row r="53" spans="1:6" x14ac:dyDescent="0.25">
      <c r="A53" s="34" t="s">
        <v>98</v>
      </c>
      <c r="B53" s="36" t="s">
        <v>99</v>
      </c>
      <c r="C53" s="54"/>
      <c r="D53" s="54"/>
      <c r="E53" s="54"/>
      <c r="F53" s="54"/>
    </row>
    <row r="54" spans="1:6" x14ac:dyDescent="0.25">
      <c r="A54" s="34" t="s">
        <v>100</v>
      </c>
      <c r="B54" s="36" t="s">
        <v>101</v>
      </c>
      <c r="C54" s="52"/>
      <c r="D54" s="50"/>
      <c r="E54" s="50"/>
      <c r="F54" s="50"/>
    </row>
    <row r="55" spans="1:6" x14ac:dyDescent="0.25">
      <c r="A55" s="34" t="s">
        <v>102</v>
      </c>
      <c r="B55" s="36" t="s">
        <v>103</v>
      </c>
      <c r="C55" s="52"/>
      <c r="D55" s="50"/>
      <c r="E55" s="50"/>
      <c r="F55" s="50"/>
    </row>
    <row r="56" spans="1:6" x14ac:dyDescent="0.25">
      <c r="A56" s="34" t="s">
        <v>104</v>
      </c>
      <c r="B56" s="34" t="s">
        <v>105</v>
      </c>
      <c r="C56" s="52"/>
      <c r="D56" s="52"/>
      <c r="E56" s="52"/>
      <c r="F56" s="52"/>
    </row>
    <row r="57" spans="1:6" x14ac:dyDescent="0.25">
      <c r="A57" s="34" t="s">
        <v>106</v>
      </c>
      <c r="B57" s="36" t="s">
        <v>107</v>
      </c>
      <c r="C57" s="52"/>
      <c r="D57" s="52"/>
      <c r="E57" s="52"/>
      <c r="F57" s="52"/>
    </row>
    <row r="58" spans="1:6" x14ac:dyDescent="0.25">
      <c r="A58" s="34" t="s">
        <v>108</v>
      </c>
      <c r="B58" s="34" t="s">
        <v>109</v>
      </c>
      <c r="C58" s="52"/>
      <c r="D58" s="52"/>
      <c r="E58" s="52"/>
      <c r="F58" s="52"/>
    </row>
    <row r="59" spans="1:6" ht="33" x14ac:dyDescent="0.25">
      <c r="A59" s="35" t="s">
        <v>110</v>
      </c>
      <c r="B59" s="37" t="s">
        <v>873</v>
      </c>
      <c r="C59" s="50"/>
      <c r="D59" s="50"/>
      <c r="E59" s="50"/>
      <c r="F59" s="50"/>
    </row>
    <row r="60" spans="1:6" x14ac:dyDescent="0.25">
      <c r="A60" s="35" t="s">
        <v>111</v>
      </c>
      <c r="B60" s="40" t="s">
        <v>112</v>
      </c>
      <c r="C60" s="56"/>
      <c r="D60" s="61"/>
      <c r="E60" s="52"/>
      <c r="F60" s="62"/>
    </row>
    <row r="61" spans="1:6" x14ac:dyDescent="0.25">
      <c r="A61" s="35" t="s">
        <v>113</v>
      </c>
      <c r="B61" s="40" t="s">
        <v>114</v>
      </c>
      <c r="C61" s="56"/>
      <c r="D61" s="61"/>
      <c r="E61" s="52"/>
      <c r="F61" s="62"/>
    </row>
    <row r="62" spans="1:6" x14ac:dyDescent="0.25">
      <c r="A62" s="35" t="s">
        <v>115</v>
      </c>
      <c r="B62" s="40" t="s">
        <v>116</v>
      </c>
      <c r="C62" s="56"/>
      <c r="D62" s="61"/>
      <c r="E62" s="52"/>
      <c r="F62" s="62"/>
    </row>
    <row r="63" spans="1:6" x14ac:dyDescent="0.25">
      <c r="A63" s="35" t="s">
        <v>117</v>
      </c>
      <c r="B63" s="40" t="s">
        <v>118</v>
      </c>
      <c r="C63" s="56"/>
      <c r="D63" s="61"/>
      <c r="E63" s="52"/>
      <c r="F63" s="62"/>
    </row>
    <row r="64" spans="1:6" ht="30.6" customHeight="1" x14ac:dyDescent="0.25">
      <c r="A64" s="39">
        <v>5</v>
      </c>
      <c r="B64" s="34" t="s">
        <v>119</v>
      </c>
      <c r="C64" s="52"/>
      <c r="D64" s="60"/>
      <c r="E64" s="60"/>
      <c r="F64" s="60"/>
    </row>
    <row r="65" spans="1:6" ht="39.75" customHeight="1" x14ac:dyDescent="0.25">
      <c r="A65" s="39">
        <v>6</v>
      </c>
      <c r="B65" s="41" t="s">
        <v>865</v>
      </c>
      <c r="C65" s="68"/>
      <c r="D65" s="68"/>
      <c r="E65" s="68"/>
      <c r="F65" s="68"/>
    </row>
    <row r="66" spans="1:6" x14ac:dyDescent="0.25">
      <c r="A66" s="34" t="s">
        <v>120</v>
      </c>
      <c r="B66" s="34" t="s">
        <v>121</v>
      </c>
      <c r="C66" s="52"/>
      <c r="D66" s="52"/>
      <c r="E66" s="52"/>
      <c r="F66" s="52"/>
    </row>
    <row r="67" spans="1:6" x14ac:dyDescent="0.25">
      <c r="A67" s="34" t="s">
        <v>122</v>
      </c>
      <c r="B67" s="34" t="s">
        <v>123</v>
      </c>
      <c r="C67" s="52"/>
      <c r="D67" s="52"/>
      <c r="E67" s="52"/>
      <c r="F67" s="52"/>
    </row>
    <row r="68" spans="1:6" x14ac:dyDescent="0.25">
      <c r="A68" s="34" t="s">
        <v>124</v>
      </c>
      <c r="B68" s="34" t="s">
        <v>125</v>
      </c>
      <c r="C68" s="52"/>
      <c r="D68" s="52"/>
      <c r="E68" s="52"/>
      <c r="F68" s="52"/>
    </row>
    <row r="69" spans="1:6" x14ac:dyDescent="0.25">
      <c r="A69" s="34" t="s">
        <v>126</v>
      </c>
      <c r="B69" s="34" t="s">
        <v>127</v>
      </c>
      <c r="C69" s="52"/>
      <c r="D69" s="52"/>
      <c r="E69" s="52"/>
      <c r="F69" s="52"/>
    </row>
    <row r="70" spans="1:6" ht="18" x14ac:dyDescent="0.25">
      <c r="A70" s="39" t="s">
        <v>128</v>
      </c>
      <c r="B70" s="34" t="s">
        <v>870</v>
      </c>
      <c r="C70" s="52"/>
      <c r="D70" s="52"/>
      <c r="E70" s="52"/>
      <c r="F70" s="52"/>
    </row>
    <row r="71" spans="1:6" ht="16.5" x14ac:dyDescent="0.25">
      <c r="A71" s="39" t="s">
        <v>129</v>
      </c>
      <c r="B71" s="41" t="s">
        <v>866</v>
      </c>
      <c r="C71" s="52"/>
      <c r="D71" s="52"/>
      <c r="E71" s="52"/>
      <c r="F71" s="52"/>
    </row>
    <row r="72" spans="1:6" x14ac:dyDescent="0.25">
      <c r="A72" s="39" t="s">
        <v>130</v>
      </c>
      <c r="B72" s="37" t="s">
        <v>131</v>
      </c>
      <c r="C72" s="56"/>
      <c r="D72" s="56"/>
      <c r="E72" s="52"/>
      <c r="F72" s="52"/>
    </row>
    <row r="73" spans="1:6" x14ac:dyDescent="0.25">
      <c r="A73" s="39" t="s">
        <v>132</v>
      </c>
      <c r="B73" s="37" t="s">
        <v>133</v>
      </c>
      <c r="C73" s="56"/>
      <c r="D73" s="56"/>
      <c r="E73" s="52"/>
      <c r="F73" s="52"/>
    </row>
    <row r="74" spans="1:6" ht="30" x14ac:dyDescent="0.25">
      <c r="A74" s="39">
        <v>9</v>
      </c>
      <c r="B74" s="34" t="s">
        <v>134</v>
      </c>
      <c r="C74" s="52"/>
      <c r="D74" s="60"/>
      <c r="E74" s="60"/>
      <c r="F74" s="60"/>
    </row>
    <row r="75" spans="1:6" x14ac:dyDescent="0.25">
      <c r="A75" s="38" t="s">
        <v>135</v>
      </c>
      <c r="B75" s="41" t="s">
        <v>164</v>
      </c>
      <c r="C75" s="63"/>
      <c r="D75" s="63"/>
      <c r="E75" s="63"/>
      <c r="F75" s="63"/>
    </row>
    <row r="76" spans="1:6" ht="18" x14ac:dyDescent="0.25">
      <c r="A76" s="35" t="s">
        <v>136</v>
      </c>
      <c r="B76" s="37" t="s">
        <v>915</v>
      </c>
      <c r="C76" s="56"/>
      <c r="D76" s="56"/>
      <c r="E76" s="62"/>
      <c r="F76" s="56"/>
    </row>
    <row r="77" spans="1:6" ht="33" x14ac:dyDescent="0.25">
      <c r="A77" s="35" t="s">
        <v>137</v>
      </c>
      <c r="B77" s="37" t="s">
        <v>1663</v>
      </c>
      <c r="C77" s="56"/>
      <c r="D77" s="56"/>
      <c r="E77" s="62"/>
      <c r="F77" s="56"/>
    </row>
    <row r="78" spans="1:6" x14ac:dyDescent="0.25">
      <c r="A78" s="35" t="s">
        <v>138</v>
      </c>
      <c r="B78" s="37" t="s">
        <v>139</v>
      </c>
      <c r="C78" s="56"/>
      <c r="D78" s="56"/>
      <c r="E78" s="62"/>
      <c r="F78" s="56"/>
    </row>
    <row r="79" spans="1:6" ht="32.25" customHeight="1" x14ac:dyDescent="0.25">
      <c r="A79" s="39">
        <v>11</v>
      </c>
      <c r="B79" s="42" t="s">
        <v>140</v>
      </c>
      <c r="C79" s="54"/>
      <c r="D79" s="54"/>
      <c r="E79" s="54"/>
      <c r="F79" s="54"/>
    </row>
    <row r="80" spans="1:6" x14ac:dyDescent="0.25">
      <c r="A80" s="34" t="s">
        <v>141</v>
      </c>
      <c r="B80" s="34" t="s">
        <v>142</v>
      </c>
      <c r="C80" s="52"/>
      <c r="D80" s="52"/>
      <c r="E80" s="52"/>
      <c r="F80" s="52"/>
    </row>
    <row r="81" spans="1:6" x14ac:dyDescent="0.25">
      <c r="A81" s="34" t="s">
        <v>143</v>
      </c>
      <c r="B81" s="34" t="s">
        <v>144</v>
      </c>
      <c r="C81" s="52"/>
      <c r="D81" s="64"/>
      <c r="E81" s="52"/>
      <c r="F81" s="52"/>
    </row>
    <row r="82" spans="1:6" x14ac:dyDescent="0.25">
      <c r="A82" s="34" t="s">
        <v>145</v>
      </c>
      <c r="B82" s="34" t="s">
        <v>146</v>
      </c>
      <c r="C82" s="52"/>
      <c r="D82" s="52"/>
      <c r="E82" s="52"/>
      <c r="F82" s="52"/>
    </row>
    <row r="83" spans="1:6" x14ac:dyDescent="0.25">
      <c r="A83" s="34" t="s">
        <v>147</v>
      </c>
      <c r="B83" s="34" t="s">
        <v>148</v>
      </c>
      <c r="C83" s="52"/>
      <c r="D83" s="52"/>
      <c r="E83" s="52"/>
      <c r="F83" s="52"/>
    </row>
    <row r="84" spans="1:6" ht="33.75" customHeight="1" x14ac:dyDescent="0.25">
      <c r="A84" s="39">
        <v>12</v>
      </c>
      <c r="B84" s="34" t="s">
        <v>526</v>
      </c>
      <c r="C84" s="52"/>
      <c r="D84" s="60"/>
      <c r="E84" s="60"/>
      <c r="F84" s="60"/>
    </row>
    <row r="85" spans="1:6" x14ac:dyDescent="0.25">
      <c r="A85" s="108" t="s">
        <v>149</v>
      </c>
      <c r="B85" s="43" t="s">
        <v>218</v>
      </c>
      <c r="C85" s="56"/>
      <c r="D85" s="65"/>
      <c r="E85" s="65"/>
      <c r="F85" s="65"/>
    </row>
    <row r="86" spans="1:6" ht="30" x14ac:dyDescent="0.25">
      <c r="A86" s="39" t="s">
        <v>150</v>
      </c>
      <c r="B86" s="34" t="s">
        <v>525</v>
      </c>
      <c r="C86" s="56"/>
      <c r="D86" s="65"/>
      <c r="E86" s="65"/>
      <c r="F86" s="65"/>
    </row>
    <row r="87" spans="1:6" x14ac:dyDescent="0.25">
      <c r="A87" s="39" t="s">
        <v>151</v>
      </c>
      <c r="B87" s="35" t="s">
        <v>1661</v>
      </c>
      <c r="C87" s="56"/>
      <c r="D87" s="66"/>
      <c r="E87" s="66"/>
      <c r="F87" s="66"/>
    </row>
    <row r="88" spans="1:6" x14ac:dyDescent="0.25">
      <c r="A88" s="36" t="s">
        <v>152</v>
      </c>
      <c r="B88" s="36" t="s">
        <v>162</v>
      </c>
      <c r="C88" s="55"/>
      <c r="D88" s="65"/>
      <c r="E88" s="65"/>
      <c r="F88" s="65"/>
    </row>
    <row r="89" spans="1:6" ht="45" x14ac:dyDescent="0.25">
      <c r="A89" s="38" t="s">
        <v>153</v>
      </c>
      <c r="B89" s="35" t="s">
        <v>858</v>
      </c>
      <c r="C89" s="56"/>
      <c r="D89" s="67"/>
      <c r="E89" s="67"/>
      <c r="F89" s="67"/>
    </row>
    <row r="90" spans="1:6" ht="30" x14ac:dyDescent="0.25">
      <c r="A90" s="34" t="s">
        <v>154</v>
      </c>
      <c r="B90" s="34" t="s">
        <v>527</v>
      </c>
      <c r="C90" s="56"/>
      <c r="D90" s="67"/>
      <c r="E90" s="67"/>
      <c r="F90" s="67"/>
    </row>
    <row r="91" spans="1:6" ht="18" x14ac:dyDescent="0.25">
      <c r="A91" s="34" t="s">
        <v>155</v>
      </c>
      <c r="B91" s="34" t="s">
        <v>872</v>
      </c>
      <c r="C91" s="56"/>
      <c r="D91" s="67"/>
      <c r="E91" s="67"/>
      <c r="F91" s="67"/>
    </row>
    <row r="92" spans="1:6" ht="33" x14ac:dyDescent="0.25">
      <c r="A92" s="34" t="s">
        <v>156</v>
      </c>
      <c r="B92" s="34" t="s">
        <v>869</v>
      </c>
      <c r="C92" s="67"/>
      <c r="D92" s="67"/>
      <c r="E92" s="67"/>
      <c r="F92" s="67"/>
    </row>
    <row r="93" spans="1:6" ht="33" x14ac:dyDescent="0.25">
      <c r="A93" s="34" t="s">
        <v>157</v>
      </c>
      <c r="B93" s="34" t="s">
        <v>867</v>
      </c>
      <c r="C93" s="67"/>
      <c r="D93" s="67"/>
      <c r="E93" s="67"/>
      <c r="F93" s="67"/>
    </row>
    <row r="94" spans="1:6" ht="33" x14ac:dyDescent="0.25">
      <c r="A94" s="34" t="s">
        <v>158</v>
      </c>
      <c r="B94" s="34" t="s">
        <v>871</v>
      </c>
      <c r="C94" s="67"/>
      <c r="D94" s="67"/>
      <c r="E94" s="67"/>
      <c r="F94" s="67"/>
    </row>
    <row r="95" spans="1:6" ht="34.9" customHeight="1" x14ac:dyDescent="0.25">
      <c r="A95" s="35" t="s">
        <v>159</v>
      </c>
      <c r="B95" s="35" t="s">
        <v>868</v>
      </c>
      <c r="C95" s="67"/>
      <c r="D95" s="67"/>
      <c r="E95" s="67"/>
      <c r="F95" s="67"/>
    </row>
    <row r="96" spans="1:6" ht="28.9" customHeight="1" x14ac:dyDescent="0.25">
      <c r="A96" s="35" t="s">
        <v>160</v>
      </c>
      <c r="B96" s="35" t="s">
        <v>862</v>
      </c>
      <c r="C96" s="56"/>
      <c r="D96" s="56"/>
      <c r="E96" s="56"/>
      <c r="F96" s="56"/>
    </row>
    <row r="97" spans="1:6" ht="36" customHeight="1" x14ac:dyDescent="0.25">
      <c r="A97" s="35" t="s">
        <v>161</v>
      </c>
      <c r="B97" s="35" t="s">
        <v>1696</v>
      </c>
      <c r="C97" s="56"/>
      <c r="D97" s="56"/>
      <c r="E97" s="56"/>
      <c r="F97" s="56"/>
    </row>
    <row r="98" spans="1:6" ht="20.45" customHeight="1" x14ac:dyDescent="0.25">
      <c r="A98" s="38" t="s">
        <v>1674</v>
      </c>
      <c r="B98" s="37" t="s">
        <v>524</v>
      </c>
      <c r="C98" s="56"/>
      <c r="D98" s="56"/>
      <c r="E98" s="56"/>
      <c r="F98" s="56"/>
    </row>
    <row r="100" spans="1:6" ht="34.9" customHeight="1" x14ac:dyDescent="0.25">
      <c r="A100" s="154" t="s">
        <v>882</v>
      </c>
      <c r="B100" s="154"/>
    </row>
  </sheetData>
  <mergeCells count="7">
    <mergeCell ref="A100:B100"/>
    <mergeCell ref="A4:B4"/>
    <mergeCell ref="A5:B5"/>
    <mergeCell ref="H1:I1"/>
    <mergeCell ref="C1:D1"/>
    <mergeCell ref="A2:B2"/>
    <mergeCell ref="A3:B3"/>
  </mergeCells>
  <pageMargins left="0.70866141732283472" right="0.70866141732283472" top="0.74803149606299213" bottom="0.74803149606299213" header="0.31496062992125984" footer="0.31496062992125984"/>
  <pageSetup paperSize="9" fitToHeight="0" orientation="portrait" r:id="rId1"/>
  <headerFooter differentOddEven="1">
    <oddFooter>&amp;C&amp;"Times New Roman,Regular"&amp;12&amp;P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9"/>
  <sheetViews>
    <sheetView view="pageBreakPreview" topLeftCell="C1" zoomScaleNormal="100" zoomScaleSheetLayoutView="100" workbookViewId="0">
      <selection activeCell="E1" sqref="E1:K1048576"/>
    </sheetView>
  </sheetViews>
  <sheetFormatPr defaultRowHeight="15" x14ac:dyDescent="0.25"/>
  <cols>
    <col min="1" max="1" width="13.42578125" customWidth="1"/>
    <col min="2" max="2" width="79.85546875" style="92" customWidth="1"/>
    <col min="3" max="3" width="12.5703125" customWidth="1"/>
    <col min="4" max="4" width="23.71093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172</v>
      </c>
      <c r="B5" s="172"/>
      <c r="C5" s="172"/>
      <c r="D5" s="172"/>
    </row>
    <row r="6" spans="1:4" ht="15.75" x14ac:dyDescent="0.25">
      <c r="A6" s="2"/>
      <c r="B6" s="119"/>
      <c r="C6" s="2"/>
      <c r="D6" s="2"/>
    </row>
    <row r="7" spans="1:4" ht="15.75" x14ac:dyDescent="0.25">
      <c r="A7" s="2" t="s">
        <v>12</v>
      </c>
      <c r="B7" s="119"/>
      <c r="C7" s="2"/>
      <c r="D7" s="2"/>
    </row>
    <row r="8" spans="1:4" ht="63" x14ac:dyDescent="0.25">
      <c r="A8" s="4" t="s">
        <v>0</v>
      </c>
      <c r="B8" s="120" t="s">
        <v>1</v>
      </c>
      <c r="C8" s="4" t="s">
        <v>8</v>
      </c>
      <c r="D8" s="4" t="s">
        <v>2</v>
      </c>
    </row>
    <row r="9" spans="1:4" ht="15.75" x14ac:dyDescent="0.25">
      <c r="A9" s="6"/>
      <c r="B9" s="122" t="s">
        <v>3</v>
      </c>
      <c r="C9" s="71"/>
      <c r="D9" s="72"/>
    </row>
    <row r="10" spans="1:4" ht="83.25" customHeight="1" x14ac:dyDescent="0.25">
      <c r="A10" s="9">
        <v>1100</v>
      </c>
      <c r="B10" s="104" t="s">
        <v>988</v>
      </c>
      <c r="C10" s="73">
        <v>34.93</v>
      </c>
      <c r="D10" s="7">
        <f>C10*$D$36</f>
        <v>1047.9000000000001</v>
      </c>
    </row>
    <row r="11" spans="1:4" ht="50.25" customHeight="1" x14ac:dyDescent="0.25">
      <c r="A11" s="9">
        <v>1200</v>
      </c>
      <c r="B11" s="104" t="s">
        <v>989</v>
      </c>
      <c r="C11" s="73">
        <f>ROUND(C10*0.2359,2)+0.42</f>
        <v>8.66</v>
      </c>
      <c r="D11" s="7">
        <f t="shared" ref="D11:D13" si="0">C11*$D$36</f>
        <v>259.8</v>
      </c>
    </row>
    <row r="12" spans="1:4" ht="19.5" customHeight="1" x14ac:dyDescent="0.25">
      <c r="A12" s="9">
        <v>2311</v>
      </c>
      <c r="B12" s="104" t="s">
        <v>276</v>
      </c>
      <c r="C12" s="71">
        <v>0.06</v>
      </c>
      <c r="D12" s="7">
        <f t="shared" si="0"/>
        <v>1.7999999999999998</v>
      </c>
    </row>
    <row r="13" spans="1:4" ht="35.25" customHeight="1" x14ac:dyDescent="0.25">
      <c r="A13" s="9">
        <v>5238</v>
      </c>
      <c r="B13" s="104" t="s">
        <v>277</v>
      </c>
      <c r="C13" s="73">
        <v>0.02</v>
      </c>
      <c r="D13" s="7">
        <f t="shared" si="0"/>
        <v>0.6</v>
      </c>
    </row>
    <row r="14" spans="1:4" ht="15.75" x14ac:dyDescent="0.25">
      <c r="A14" s="13"/>
      <c r="B14" s="126" t="s">
        <v>4</v>
      </c>
      <c r="C14" s="74">
        <f>SUM(C10:C13)</f>
        <v>43.670000000000009</v>
      </c>
      <c r="D14" s="75">
        <f>SUM(D10:D13)</f>
        <v>1310.0999999999999</v>
      </c>
    </row>
    <row r="15" spans="1:4" ht="15.75" x14ac:dyDescent="0.25">
      <c r="A15" s="6"/>
      <c r="B15" s="125" t="s">
        <v>5</v>
      </c>
      <c r="C15" s="71"/>
      <c r="D15" s="76"/>
    </row>
    <row r="16" spans="1:4" ht="245.25" customHeight="1" x14ac:dyDescent="0.25">
      <c r="A16" s="9">
        <v>1100</v>
      </c>
      <c r="B16" s="104" t="s">
        <v>1371</v>
      </c>
      <c r="C16" s="130">
        <f>0.24+2.05+3.27</f>
        <v>5.5600000000000005</v>
      </c>
      <c r="D16" s="7">
        <f t="shared" ref="D16:D30" si="1">C16*$D$36</f>
        <v>166.8</v>
      </c>
    </row>
    <row r="17" spans="1:4" ht="49.5" customHeight="1" x14ac:dyDescent="0.25">
      <c r="A17" s="9">
        <v>1200</v>
      </c>
      <c r="B17" s="104" t="s">
        <v>1054</v>
      </c>
      <c r="C17" s="73">
        <f>ROUND(C16*0.2359,2)</f>
        <v>1.31</v>
      </c>
      <c r="D17" s="7">
        <f t="shared" si="1"/>
        <v>39.300000000000004</v>
      </c>
    </row>
    <row r="18" spans="1:4" ht="15.75" x14ac:dyDescent="0.25">
      <c r="A18" s="9">
        <v>2210</v>
      </c>
      <c r="B18" s="104" t="s">
        <v>565</v>
      </c>
      <c r="C18" s="77">
        <v>0.18</v>
      </c>
      <c r="D18" s="7">
        <f t="shared" si="1"/>
        <v>5.3999999999999995</v>
      </c>
    </row>
    <row r="19" spans="1:4" ht="15.75" x14ac:dyDescent="0.25">
      <c r="A19" s="9">
        <v>2220</v>
      </c>
      <c r="B19" s="104" t="s">
        <v>990</v>
      </c>
      <c r="C19" s="79">
        <v>0.78</v>
      </c>
      <c r="D19" s="7">
        <f t="shared" si="1"/>
        <v>23.400000000000002</v>
      </c>
    </row>
    <row r="20" spans="1:4" ht="31.5" x14ac:dyDescent="0.25">
      <c r="A20" s="9">
        <v>2230</v>
      </c>
      <c r="B20" s="104" t="s">
        <v>991</v>
      </c>
      <c r="C20" s="71">
        <v>0.11</v>
      </c>
      <c r="D20" s="7">
        <f t="shared" si="1"/>
        <v>3.3</v>
      </c>
    </row>
    <row r="21" spans="1:4" ht="31.5" x14ac:dyDescent="0.25">
      <c r="A21" s="9">
        <v>2243</v>
      </c>
      <c r="B21" s="104" t="s">
        <v>566</v>
      </c>
      <c r="C21" s="105">
        <v>0.03</v>
      </c>
      <c r="D21" s="7">
        <f t="shared" si="1"/>
        <v>0.89999999999999991</v>
      </c>
    </row>
    <row r="22" spans="1:4" ht="32.25" customHeight="1" x14ac:dyDescent="0.25">
      <c r="A22" s="9">
        <v>2244</v>
      </c>
      <c r="B22" s="104" t="s">
        <v>992</v>
      </c>
      <c r="C22" s="71">
        <v>0.08</v>
      </c>
      <c r="D22" s="7">
        <f t="shared" si="1"/>
        <v>2.4</v>
      </c>
    </row>
    <row r="23" spans="1:4" ht="15.75" x14ac:dyDescent="0.25">
      <c r="A23" s="9">
        <v>2261</v>
      </c>
      <c r="B23" s="104" t="s">
        <v>993</v>
      </c>
      <c r="C23" s="71">
        <v>3.07</v>
      </c>
      <c r="D23" s="7">
        <f t="shared" si="1"/>
        <v>92.1</v>
      </c>
    </row>
    <row r="24" spans="1:4" ht="31.5" x14ac:dyDescent="0.25">
      <c r="A24" s="163">
        <v>2250</v>
      </c>
      <c r="B24" s="104" t="s">
        <v>994</v>
      </c>
      <c r="C24" s="73">
        <v>0.52</v>
      </c>
      <c r="D24" s="7">
        <f t="shared" si="1"/>
        <v>15.600000000000001</v>
      </c>
    </row>
    <row r="25" spans="1:4" ht="49.5" customHeight="1" x14ac:dyDescent="0.25">
      <c r="A25" s="164"/>
      <c r="B25" s="104" t="s">
        <v>995</v>
      </c>
      <c r="C25" s="71">
        <v>0.48</v>
      </c>
      <c r="D25" s="7">
        <f t="shared" si="1"/>
        <v>14.399999999999999</v>
      </c>
    </row>
    <row r="26" spans="1:4" ht="15.75" x14ac:dyDescent="0.25">
      <c r="A26" s="9">
        <v>2311</v>
      </c>
      <c r="B26" s="104" t="s">
        <v>567</v>
      </c>
      <c r="C26" s="71">
        <v>0.11</v>
      </c>
      <c r="D26" s="7">
        <f t="shared" si="1"/>
        <v>3.3</v>
      </c>
    </row>
    <row r="27" spans="1:4" ht="15.75" x14ac:dyDescent="0.25">
      <c r="A27" s="9">
        <v>2312</v>
      </c>
      <c r="B27" s="104" t="s">
        <v>568</v>
      </c>
      <c r="C27" s="71">
        <v>0.09</v>
      </c>
      <c r="D27" s="7">
        <f t="shared" si="1"/>
        <v>2.6999999999999997</v>
      </c>
    </row>
    <row r="28" spans="1:4" ht="35.25" customHeight="1" x14ac:dyDescent="0.25">
      <c r="A28" s="9">
        <v>2350</v>
      </c>
      <c r="B28" s="104" t="s">
        <v>569</v>
      </c>
      <c r="C28" s="105">
        <v>0.03</v>
      </c>
      <c r="D28" s="7">
        <f t="shared" si="1"/>
        <v>0.89999999999999991</v>
      </c>
    </row>
    <row r="29" spans="1:4" ht="31.5" customHeight="1" x14ac:dyDescent="0.25">
      <c r="A29" s="9">
        <v>5120</v>
      </c>
      <c r="B29" s="104" t="s">
        <v>761</v>
      </c>
      <c r="C29" s="71">
        <v>0.88</v>
      </c>
      <c r="D29" s="7">
        <f t="shared" si="1"/>
        <v>26.4</v>
      </c>
    </row>
    <row r="30" spans="1:4" ht="31.5" x14ac:dyDescent="0.25">
      <c r="A30" s="9">
        <v>5238</v>
      </c>
      <c r="B30" s="104" t="s">
        <v>762</v>
      </c>
      <c r="C30" s="71">
        <v>0.75</v>
      </c>
      <c r="D30" s="7">
        <f t="shared" si="1"/>
        <v>22.5</v>
      </c>
    </row>
    <row r="31" spans="1:4" x14ac:dyDescent="0.25">
      <c r="A31" s="13"/>
      <c r="B31" s="131" t="s">
        <v>6</v>
      </c>
      <c r="C31" s="74">
        <f>SUM(C16:C30)</f>
        <v>13.98</v>
      </c>
      <c r="D31" s="75">
        <f>SUM(D16:D30)</f>
        <v>419.4</v>
      </c>
    </row>
    <row r="32" spans="1:4" ht="15.75" x14ac:dyDescent="0.25">
      <c r="A32" s="13"/>
      <c r="B32" s="131" t="s">
        <v>221</v>
      </c>
      <c r="C32" s="74">
        <f>C31+C14</f>
        <v>57.650000000000006</v>
      </c>
      <c r="D32" s="75">
        <f>D31+D14</f>
        <v>1729.5</v>
      </c>
    </row>
    <row r="33" spans="1:4" ht="15.75" x14ac:dyDescent="0.25">
      <c r="A33" s="13"/>
      <c r="B33" s="131" t="s">
        <v>220</v>
      </c>
      <c r="C33" s="74">
        <f>C32*0.21</f>
        <v>12.1065</v>
      </c>
      <c r="D33" s="75">
        <f>D32*0.21</f>
        <v>363.19499999999999</v>
      </c>
    </row>
    <row r="34" spans="1:4" ht="15.75" x14ac:dyDescent="0.25">
      <c r="A34" s="13"/>
      <c r="B34" s="131" t="s">
        <v>222</v>
      </c>
      <c r="C34" s="74">
        <f>C32+C33</f>
        <v>69.756500000000003</v>
      </c>
      <c r="D34" s="100">
        <f>D32+D33</f>
        <v>2092.6950000000002</v>
      </c>
    </row>
    <row r="35" spans="1:4" ht="15.75" x14ac:dyDescent="0.25">
      <c r="A35" s="2"/>
      <c r="B35" s="119"/>
      <c r="C35" s="2"/>
      <c r="D35" s="2"/>
    </row>
    <row r="36" spans="1:4" ht="15.75" x14ac:dyDescent="0.25">
      <c r="A36" s="170" t="s">
        <v>9</v>
      </c>
      <c r="B36" s="171"/>
      <c r="C36" s="10"/>
      <c r="D36" s="6">
        <v>30</v>
      </c>
    </row>
    <row r="37" spans="1:4" ht="36.6" customHeight="1" x14ac:dyDescent="0.25">
      <c r="A37" s="165" t="s">
        <v>17</v>
      </c>
      <c r="B37" s="166"/>
      <c r="C37" s="10"/>
      <c r="D37" s="18">
        <f>D34/D36</f>
        <v>69.756500000000003</v>
      </c>
    </row>
    <row r="38" spans="1:4" ht="15.75" x14ac:dyDescent="0.25">
      <c r="A38" s="2"/>
      <c r="B38" s="119"/>
      <c r="C38" s="2"/>
      <c r="D38" s="2"/>
    </row>
    <row r="39" spans="1:4" ht="15.75" x14ac:dyDescent="0.25">
      <c r="A39" s="2"/>
      <c r="B39" s="135"/>
      <c r="C39" s="80"/>
      <c r="D39" s="80"/>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7" fitToHeight="0" orientation="portrait" r:id="rId1"/>
  <headerFooter>
    <oddFooter>&amp;C&amp;"Times New Roman,Regular"&amp;12&amp;P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39"/>
  <sheetViews>
    <sheetView view="pageBreakPreview" topLeftCell="C1" zoomScale="110" zoomScaleNormal="100" zoomScaleSheetLayoutView="110" workbookViewId="0">
      <selection activeCell="E1" sqref="E1:J1048576"/>
    </sheetView>
  </sheetViews>
  <sheetFormatPr defaultRowHeight="15" x14ac:dyDescent="0.25"/>
  <cols>
    <col min="1" max="1" width="13.85546875" customWidth="1"/>
    <col min="2" max="2" width="82.5703125" style="92" customWidth="1"/>
    <col min="3" max="3" width="12.5703125" customWidth="1"/>
    <col min="4" max="4" width="19.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8" customHeight="1" x14ac:dyDescent="0.25">
      <c r="A5" s="172" t="s">
        <v>173</v>
      </c>
      <c r="B5" s="172"/>
      <c r="C5" s="172"/>
      <c r="D5" s="172"/>
    </row>
    <row r="6" spans="1:4" ht="15.75" x14ac:dyDescent="0.25">
      <c r="A6" s="2"/>
      <c r="B6" s="119"/>
      <c r="C6" s="2"/>
      <c r="D6" s="2"/>
    </row>
    <row r="7" spans="1:4" ht="15.75" x14ac:dyDescent="0.25">
      <c r="A7" s="2" t="s">
        <v>12</v>
      </c>
      <c r="B7" s="119"/>
      <c r="C7" s="2"/>
      <c r="D7" s="2"/>
    </row>
    <row r="8" spans="1:4" ht="79.5" customHeight="1" x14ac:dyDescent="0.25">
      <c r="A8" s="4" t="s">
        <v>0</v>
      </c>
      <c r="B8" s="120" t="s">
        <v>1</v>
      </c>
      <c r="C8" s="4" t="s">
        <v>8</v>
      </c>
      <c r="D8" s="4" t="s">
        <v>2</v>
      </c>
    </row>
    <row r="9" spans="1:4" ht="15.75" x14ac:dyDescent="0.25">
      <c r="A9" s="6"/>
      <c r="B9" s="122" t="s">
        <v>3</v>
      </c>
      <c r="C9" s="71"/>
      <c r="D9" s="72"/>
    </row>
    <row r="10" spans="1:4" ht="87" customHeight="1" x14ac:dyDescent="0.25">
      <c r="A10" s="9">
        <v>1100</v>
      </c>
      <c r="B10" s="104" t="s">
        <v>996</v>
      </c>
      <c r="C10" s="73">
        <v>139.71</v>
      </c>
      <c r="D10" s="7">
        <f>C10*$D$36</f>
        <v>9779.7000000000007</v>
      </c>
    </row>
    <row r="11" spans="1:4" ht="48" customHeight="1" x14ac:dyDescent="0.25">
      <c r="A11" s="9">
        <v>1200</v>
      </c>
      <c r="B11" s="104" t="s">
        <v>997</v>
      </c>
      <c r="C11" s="73">
        <f>ROUND(C10*0.2359,2)+1.69</f>
        <v>34.65</v>
      </c>
      <c r="D11" s="7">
        <f t="shared" ref="D11:D12" si="0">C11*$D$36</f>
        <v>2425.5</v>
      </c>
    </row>
    <row r="12" spans="1:4" ht="15.75" x14ac:dyDescent="0.25">
      <c r="A12" s="9">
        <v>2311</v>
      </c>
      <c r="B12" s="104" t="s">
        <v>551</v>
      </c>
      <c r="C12" s="71">
        <v>0.06</v>
      </c>
      <c r="D12" s="7">
        <f t="shared" si="0"/>
        <v>4.2</v>
      </c>
    </row>
    <row r="13" spans="1:4" ht="31.5" x14ac:dyDescent="0.25">
      <c r="A13" s="9">
        <v>5238</v>
      </c>
      <c r="B13" s="104" t="s">
        <v>552</v>
      </c>
      <c r="C13" s="73">
        <v>0.02</v>
      </c>
      <c r="D13" s="7">
        <f>C13*$D$36</f>
        <v>1.4000000000000001</v>
      </c>
    </row>
    <row r="14" spans="1:4" ht="15.75" x14ac:dyDescent="0.25">
      <c r="A14" s="13"/>
      <c r="B14" s="126" t="s">
        <v>4</v>
      </c>
      <c r="C14" s="74">
        <f>SUM(C10:C13)</f>
        <v>174.44000000000003</v>
      </c>
      <c r="D14" s="75">
        <f>SUM(D10:D13)</f>
        <v>12210.800000000001</v>
      </c>
    </row>
    <row r="15" spans="1:4" ht="15.75" x14ac:dyDescent="0.25">
      <c r="A15" s="6"/>
      <c r="B15" s="125" t="s">
        <v>5</v>
      </c>
      <c r="C15" s="71"/>
      <c r="D15" s="76"/>
    </row>
    <row r="16" spans="1:4" ht="218.25" customHeight="1" x14ac:dyDescent="0.25">
      <c r="A16" s="9">
        <v>1100</v>
      </c>
      <c r="B16" s="104" t="s">
        <v>1370</v>
      </c>
      <c r="C16" s="130">
        <f>0.24+2.05+3.27</f>
        <v>5.5600000000000005</v>
      </c>
      <c r="D16" s="7">
        <f t="shared" ref="D16:D30" si="1">C16*$D$36</f>
        <v>389.20000000000005</v>
      </c>
    </row>
    <row r="17" spans="1:4" ht="47.25" customHeight="1" x14ac:dyDescent="0.25">
      <c r="A17" s="9">
        <v>1200</v>
      </c>
      <c r="B17" s="104" t="s">
        <v>1060</v>
      </c>
      <c r="C17" s="73">
        <f>ROUND(C16*0.2359,2)</f>
        <v>1.31</v>
      </c>
      <c r="D17" s="7">
        <f t="shared" si="1"/>
        <v>91.7</v>
      </c>
    </row>
    <row r="18" spans="1:4" ht="15.75" x14ac:dyDescent="0.25">
      <c r="A18" s="9">
        <v>2210</v>
      </c>
      <c r="B18" s="104" t="s">
        <v>570</v>
      </c>
      <c r="C18" s="77">
        <v>0.71</v>
      </c>
      <c r="D18" s="7">
        <f t="shared" si="1"/>
        <v>49.699999999999996</v>
      </c>
    </row>
    <row r="19" spans="1:4" ht="15.75" x14ac:dyDescent="0.25">
      <c r="A19" s="9">
        <v>2220</v>
      </c>
      <c r="B19" s="104" t="s">
        <v>998</v>
      </c>
      <c r="C19" s="79">
        <v>3.12</v>
      </c>
      <c r="D19" s="7">
        <f t="shared" si="1"/>
        <v>218.4</v>
      </c>
    </row>
    <row r="20" spans="1:4" ht="31.5" x14ac:dyDescent="0.25">
      <c r="A20" s="9">
        <v>2230</v>
      </c>
      <c r="B20" s="104" t="s">
        <v>999</v>
      </c>
      <c r="C20" s="71">
        <v>0.42</v>
      </c>
      <c r="D20" s="7">
        <f t="shared" si="1"/>
        <v>29.4</v>
      </c>
    </row>
    <row r="21" spans="1:4" ht="31.5" x14ac:dyDescent="0.25">
      <c r="A21" s="9">
        <v>2243</v>
      </c>
      <c r="B21" s="104" t="s">
        <v>571</v>
      </c>
      <c r="C21" s="71">
        <v>0.13</v>
      </c>
      <c r="D21" s="7">
        <f t="shared" si="1"/>
        <v>9.1</v>
      </c>
    </row>
    <row r="22" spans="1:4" ht="31.5" x14ac:dyDescent="0.25">
      <c r="A22" s="9">
        <v>2244</v>
      </c>
      <c r="B22" s="104" t="s">
        <v>1000</v>
      </c>
      <c r="C22" s="71">
        <v>0.33</v>
      </c>
      <c r="D22" s="7">
        <f t="shared" si="1"/>
        <v>23.1</v>
      </c>
    </row>
    <row r="23" spans="1:4" ht="33.75" customHeight="1" x14ac:dyDescent="0.25">
      <c r="A23" s="9">
        <v>2261</v>
      </c>
      <c r="B23" s="104" t="s">
        <v>1001</v>
      </c>
      <c r="C23" s="71">
        <v>12.26</v>
      </c>
      <c r="D23" s="7">
        <f t="shared" si="1"/>
        <v>858.19999999999993</v>
      </c>
    </row>
    <row r="24" spans="1:4" ht="31.5" x14ac:dyDescent="0.25">
      <c r="A24" s="163">
        <v>2250</v>
      </c>
      <c r="B24" s="104" t="s">
        <v>1002</v>
      </c>
      <c r="C24" s="73">
        <v>2.09</v>
      </c>
      <c r="D24" s="7">
        <f t="shared" si="1"/>
        <v>146.29999999999998</v>
      </c>
    </row>
    <row r="25" spans="1:4" ht="47.25" x14ac:dyDescent="0.25">
      <c r="A25" s="164"/>
      <c r="B25" s="104" t="s">
        <v>1003</v>
      </c>
      <c r="C25" s="73">
        <v>1.9</v>
      </c>
      <c r="D25" s="7">
        <f t="shared" si="1"/>
        <v>133</v>
      </c>
    </row>
    <row r="26" spans="1:4" ht="15.75" x14ac:dyDescent="0.25">
      <c r="A26" s="9">
        <v>2311</v>
      </c>
      <c r="B26" s="104" t="s">
        <v>572</v>
      </c>
      <c r="C26" s="71">
        <v>0.45</v>
      </c>
      <c r="D26" s="7">
        <f t="shared" si="1"/>
        <v>31.5</v>
      </c>
    </row>
    <row r="27" spans="1:4" ht="18.75" customHeight="1" x14ac:dyDescent="0.25">
      <c r="A27" s="9">
        <v>2312</v>
      </c>
      <c r="B27" s="104" t="s">
        <v>573</v>
      </c>
      <c r="C27" s="71">
        <v>0.36</v>
      </c>
      <c r="D27" s="7">
        <f t="shared" si="1"/>
        <v>25.2</v>
      </c>
    </row>
    <row r="28" spans="1:4" ht="33" customHeight="1" x14ac:dyDescent="0.25">
      <c r="A28" s="9">
        <v>2350</v>
      </c>
      <c r="B28" s="104" t="s">
        <v>574</v>
      </c>
      <c r="C28" s="71">
        <v>0.13</v>
      </c>
      <c r="D28" s="7">
        <f t="shared" si="1"/>
        <v>9.1</v>
      </c>
    </row>
    <row r="29" spans="1:4" ht="15.75" x14ac:dyDescent="0.25">
      <c r="A29" s="9">
        <v>5120</v>
      </c>
      <c r="B29" s="104" t="s">
        <v>763</v>
      </c>
      <c r="C29" s="71">
        <v>3.51</v>
      </c>
      <c r="D29" s="7">
        <f t="shared" si="1"/>
        <v>245.7</v>
      </c>
    </row>
    <row r="30" spans="1:4" ht="32.25" customHeight="1" x14ac:dyDescent="0.25">
      <c r="A30" s="9">
        <v>5238</v>
      </c>
      <c r="B30" s="104" t="s">
        <v>764</v>
      </c>
      <c r="C30" s="71">
        <v>3.01</v>
      </c>
      <c r="D30" s="7">
        <f t="shared" si="1"/>
        <v>210.7</v>
      </c>
    </row>
    <row r="31" spans="1:4" x14ac:dyDescent="0.25">
      <c r="A31" s="13"/>
      <c r="B31" s="131" t="s">
        <v>6</v>
      </c>
      <c r="C31" s="74">
        <f>SUM(C16:C30)</f>
        <v>35.29</v>
      </c>
      <c r="D31" s="75">
        <f>SUM(D16:D30)</f>
        <v>2470.2999999999997</v>
      </c>
    </row>
    <row r="32" spans="1:4" ht="15.75" x14ac:dyDescent="0.25">
      <c r="A32" s="13"/>
      <c r="B32" s="131" t="s">
        <v>221</v>
      </c>
      <c r="C32" s="74">
        <f>C14+C31</f>
        <v>209.73000000000002</v>
      </c>
      <c r="D32" s="75">
        <f>D14+D31</f>
        <v>14681.1</v>
      </c>
    </row>
    <row r="33" spans="1:4" ht="15.75" x14ac:dyDescent="0.25">
      <c r="A33" s="13"/>
      <c r="B33" s="131" t="s">
        <v>220</v>
      </c>
      <c r="C33" s="74">
        <f>C32*0.21</f>
        <v>44.043300000000002</v>
      </c>
      <c r="D33" s="75">
        <f>D32*0.21</f>
        <v>3083.0309999999999</v>
      </c>
    </row>
    <row r="34" spans="1:4" ht="15.75" x14ac:dyDescent="0.25">
      <c r="A34" s="13"/>
      <c r="B34" s="131" t="s">
        <v>222</v>
      </c>
      <c r="C34" s="74">
        <f>C32+C33</f>
        <v>253.77330000000001</v>
      </c>
      <c r="D34" s="75">
        <f>D32+D33</f>
        <v>17764.131000000001</v>
      </c>
    </row>
    <row r="35" spans="1:4" ht="15.75" x14ac:dyDescent="0.25">
      <c r="A35" s="2"/>
      <c r="B35" s="119"/>
      <c r="C35" s="2"/>
      <c r="D35" s="2"/>
    </row>
    <row r="36" spans="1:4" ht="15.75" x14ac:dyDescent="0.25">
      <c r="A36" s="170" t="s">
        <v>9</v>
      </c>
      <c r="B36" s="171"/>
      <c r="C36" s="10"/>
      <c r="D36" s="6">
        <v>70</v>
      </c>
    </row>
    <row r="37" spans="1:4" ht="30" customHeight="1" x14ac:dyDescent="0.25">
      <c r="A37" s="170" t="s">
        <v>17</v>
      </c>
      <c r="B37" s="171"/>
      <c r="C37" s="10"/>
      <c r="D37" s="18">
        <f>D34/D36</f>
        <v>253.77330000000001</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7" fitToHeight="0" orientation="portrait" r:id="rId1"/>
  <headerFooter>
    <oddFooter>&amp;C&amp;"Times New Roman,Regular"&amp;12&amp;P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39"/>
  <sheetViews>
    <sheetView view="pageBreakPreview" topLeftCell="C1" zoomScale="110" zoomScaleNormal="100" zoomScaleSheetLayoutView="110" workbookViewId="0">
      <selection activeCell="E1" sqref="E1:K1048576"/>
    </sheetView>
  </sheetViews>
  <sheetFormatPr defaultRowHeight="15" x14ac:dyDescent="0.25"/>
  <cols>
    <col min="1" max="1" width="13.85546875" customWidth="1"/>
    <col min="2" max="2" width="79.42578125" style="92" customWidth="1"/>
    <col min="3" max="3" width="12.5703125" customWidth="1"/>
    <col min="4" max="4" width="20.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174</v>
      </c>
      <c r="B5" s="172"/>
      <c r="C5" s="172"/>
      <c r="D5" s="172"/>
    </row>
    <row r="6" spans="1:4" ht="15.75" x14ac:dyDescent="0.25">
      <c r="A6" s="2"/>
      <c r="B6" s="119"/>
      <c r="C6" s="2"/>
      <c r="D6" s="2"/>
    </row>
    <row r="7" spans="1:4" ht="15.75" x14ac:dyDescent="0.25">
      <c r="A7" s="2" t="s">
        <v>12</v>
      </c>
      <c r="B7" s="119"/>
      <c r="C7" s="2"/>
      <c r="D7" s="2"/>
    </row>
    <row r="8" spans="1:4" ht="99" customHeight="1" x14ac:dyDescent="0.25">
      <c r="A8" s="4" t="s">
        <v>0</v>
      </c>
      <c r="B8" s="120" t="s">
        <v>1</v>
      </c>
      <c r="C8" s="4" t="s">
        <v>8</v>
      </c>
      <c r="D8" s="4" t="s">
        <v>2</v>
      </c>
    </row>
    <row r="9" spans="1:4" ht="15.75" x14ac:dyDescent="0.25">
      <c r="A9" s="6"/>
      <c r="B9" s="122" t="s">
        <v>3</v>
      </c>
      <c r="C9" s="71"/>
      <c r="D9" s="72"/>
    </row>
    <row r="10" spans="1:4" ht="82.5" customHeight="1" x14ac:dyDescent="0.25">
      <c r="A10" s="9">
        <v>1100</v>
      </c>
      <c r="B10" s="104" t="s">
        <v>1004</v>
      </c>
      <c r="C10" s="73">
        <v>104.78</v>
      </c>
      <c r="D10" s="7">
        <f>C10*$D$36</f>
        <v>20956</v>
      </c>
    </row>
    <row r="11" spans="1:4" ht="54" customHeight="1" x14ac:dyDescent="0.25">
      <c r="A11" s="9">
        <v>1200</v>
      </c>
      <c r="B11" s="104" t="s">
        <v>1005</v>
      </c>
      <c r="C11" s="73">
        <f>ROUND(C10*0.2359,2)+1.27</f>
        <v>25.99</v>
      </c>
      <c r="D11" s="7">
        <f t="shared" ref="D11:D13" si="0">C11*$D$36</f>
        <v>5198</v>
      </c>
    </row>
    <row r="12" spans="1:4" ht="18.75" customHeight="1" x14ac:dyDescent="0.25">
      <c r="A12" s="9">
        <v>2311</v>
      </c>
      <c r="B12" s="104" t="s">
        <v>247</v>
      </c>
      <c r="C12" s="71">
        <v>0.06</v>
      </c>
      <c r="D12" s="7">
        <f t="shared" si="0"/>
        <v>12</v>
      </c>
    </row>
    <row r="13" spans="1:4" ht="34.5" customHeight="1" x14ac:dyDescent="0.25">
      <c r="A13" s="9">
        <v>5238</v>
      </c>
      <c r="B13" s="104" t="s">
        <v>248</v>
      </c>
      <c r="C13" s="73">
        <v>0.02</v>
      </c>
      <c r="D13" s="7">
        <f t="shared" si="0"/>
        <v>4</v>
      </c>
    </row>
    <row r="14" spans="1:4" ht="15.75" x14ac:dyDescent="0.25">
      <c r="A14" s="13"/>
      <c r="B14" s="126" t="s">
        <v>4</v>
      </c>
      <c r="C14" s="74">
        <f>SUM(C10:C13)</f>
        <v>130.85000000000002</v>
      </c>
      <c r="D14" s="75">
        <f>SUM(D10:D13)</f>
        <v>26170</v>
      </c>
    </row>
    <row r="15" spans="1:4" ht="15.75" x14ac:dyDescent="0.25">
      <c r="A15" s="6"/>
      <c r="B15" s="125" t="s">
        <v>5</v>
      </c>
      <c r="C15" s="71"/>
      <c r="D15" s="76"/>
    </row>
    <row r="16" spans="1:4" ht="250.15" customHeight="1" x14ac:dyDescent="0.25">
      <c r="A16" s="9">
        <v>1100</v>
      </c>
      <c r="B16" s="104" t="s">
        <v>1369</v>
      </c>
      <c r="C16" s="130">
        <f>0.24+2.05+3.27</f>
        <v>5.5600000000000005</v>
      </c>
      <c r="D16" s="7">
        <f>C16*$D$36</f>
        <v>1112</v>
      </c>
    </row>
    <row r="17" spans="1:4" ht="57" customHeight="1" x14ac:dyDescent="0.25">
      <c r="A17" s="9">
        <v>1200</v>
      </c>
      <c r="B17" s="104" t="s">
        <v>1062</v>
      </c>
      <c r="C17" s="73">
        <f>ROUND(C16*0.2359,2)</f>
        <v>1.31</v>
      </c>
      <c r="D17" s="7">
        <f t="shared" ref="D17:D30" si="1">C17*$D$36</f>
        <v>262</v>
      </c>
    </row>
    <row r="18" spans="1:4" ht="19.5" customHeight="1" x14ac:dyDescent="0.25">
      <c r="A18" s="9">
        <v>2210</v>
      </c>
      <c r="B18" s="104" t="s">
        <v>744</v>
      </c>
      <c r="C18" s="77">
        <v>0.53</v>
      </c>
      <c r="D18" s="7">
        <f t="shared" si="1"/>
        <v>106</v>
      </c>
    </row>
    <row r="19" spans="1:4" ht="32.25" customHeight="1" x14ac:dyDescent="0.25">
      <c r="A19" s="9">
        <v>2220</v>
      </c>
      <c r="B19" s="104" t="s">
        <v>1006</v>
      </c>
      <c r="C19" s="79">
        <v>2.34</v>
      </c>
      <c r="D19" s="7">
        <f t="shared" si="1"/>
        <v>468</v>
      </c>
    </row>
    <row r="20" spans="1:4" ht="35.25" customHeight="1" x14ac:dyDescent="0.25">
      <c r="A20" s="9">
        <v>2230</v>
      </c>
      <c r="B20" s="104" t="s">
        <v>1007</v>
      </c>
      <c r="C20" s="71">
        <v>0.32</v>
      </c>
      <c r="D20" s="7">
        <f t="shared" si="1"/>
        <v>64</v>
      </c>
    </row>
    <row r="21" spans="1:4" ht="32.25" customHeight="1" x14ac:dyDescent="0.25">
      <c r="A21" s="9">
        <v>2243</v>
      </c>
      <c r="B21" s="104" t="s">
        <v>413</v>
      </c>
      <c r="C21" s="71">
        <v>0.09</v>
      </c>
      <c r="D21" s="7">
        <f t="shared" si="1"/>
        <v>18</v>
      </c>
    </row>
    <row r="22" spans="1:4" ht="33" customHeight="1" x14ac:dyDescent="0.25">
      <c r="A22" s="9">
        <v>2244</v>
      </c>
      <c r="B22" s="104" t="s">
        <v>1008</v>
      </c>
      <c r="C22" s="71">
        <v>0.25</v>
      </c>
      <c r="D22" s="7">
        <f t="shared" si="1"/>
        <v>50</v>
      </c>
    </row>
    <row r="23" spans="1:4" ht="36" customHeight="1" x14ac:dyDescent="0.25">
      <c r="A23" s="9">
        <v>2261</v>
      </c>
      <c r="B23" s="104" t="s">
        <v>1015</v>
      </c>
      <c r="C23" s="73">
        <v>9.1999999999999993</v>
      </c>
      <c r="D23" s="7">
        <f t="shared" si="1"/>
        <v>1839.9999999999998</v>
      </c>
    </row>
    <row r="24" spans="1:4" ht="51" customHeight="1" x14ac:dyDescent="0.25">
      <c r="A24" s="163">
        <v>2250</v>
      </c>
      <c r="B24" s="104" t="s">
        <v>1009</v>
      </c>
      <c r="C24" s="73">
        <v>1.57</v>
      </c>
      <c r="D24" s="7">
        <f t="shared" si="1"/>
        <v>314</v>
      </c>
    </row>
    <row r="25" spans="1:4" ht="48" customHeight="1" x14ac:dyDescent="0.25">
      <c r="A25" s="164"/>
      <c r="B25" s="104" t="s">
        <v>1010</v>
      </c>
      <c r="C25" s="71">
        <v>1.43</v>
      </c>
      <c r="D25" s="7">
        <f t="shared" si="1"/>
        <v>286</v>
      </c>
    </row>
    <row r="26" spans="1:4" ht="19.5" customHeight="1" x14ac:dyDescent="0.25">
      <c r="A26" s="9">
        <v>2311</v>
      </c>
      <c r="B26" s="104" t="s">
        <v>439</v>
      </c>
      <c r="C26" s="71">
        <v>0.34</v>
      </c>
      <c r="D26" s="7">
        <f t="shared" si="1"/>
        <v>68</v>
      </c>
    </row>
    <row r="27" spans="1:4" ht="18" customHeight="1" x14ac:dyDescent="0.25">
      <c r="A27" s="9">
        <v>2312</v>
      </c>
      <c r="B27" s="104" t="s">
        <v>468</v>
      </c>
      <c r="C27" s="71">
        <v>0.27</v>
      </c>
      <c r="D27" s="7">
        <f t="shared" si="1"/>
        <v>54</v>
      </c>
    </row>
    <row r="28" spans="1:4" ht="32.25" customHeight="1" x14ac:dyDescent="0.25">
      <c r="A28" s="9">
        <v>2350</v>
      </c>
      <c r="B28" s="104" t="s">
        <v>249</v>
      </c>
      <c r="C28" s="71">
        <f>0.04+0.02+0.03</f>
        <v>0.09</v>
      </c>
      <c r="D28" s="7">
        <f t="shared" si="1"/>
        <v>18</v>
      </c>
    </row>
    <row r="29" spans="1:4" ht="18.75" customHeight="1" x14ac:dyDescent="0.25">
      <c r="A29" s="9">
        <v>5120</v>
      </c>
      <c r="B29" s="104" t="s">
        <v>765</v>
      </c>
      <c r="C29" s="71">
        <v>2.64</v>
      </c>
      <c r="D29" s="7">
        <f t="shared" si="1"/>
        <v>528</v>
      </c>
    </row>
    <row r="30" spans="1:4" ht="31.5" customHeight="1" x14ac:dyDescent="0.25">
      <c r="A30" s="9">
        <v>5238</v>
      </c>
      <c r="B30" s="104" t="s">
        <v>766</v>
      </c>
      <c r="C30" s="71">
        <v>2.2599999999999998</v>
      </c>
      <c r="D30" s="7">
        <f t="shared" si="1"/>
        <v>451.99999999999994</v>
      </c>
    </row>
    <row r="31" spans="1:4" x14ac:dyDescent="0.25">
      <c r="A31" s="13"/>
      <c r="B31" s="131" t="s">
        <v>6</v>
      </c>
      <c r="C31" s="74">
        <f>SUM(C16:C30)</f>
        <v>28.200000000000003</v>
      </c>
      <c r="D31" s="75">
        <f>SUM(D16:D30)</f>
        <v>5640</v>
      </c>
    </row>
    <row r="32" spans="1:4" ht="15.75" x14ac:dyDescent="0.25">
      <c r="A32" s="13"/>
      <c r="B32" s="131" t="s">
        <v>221</v>
      </c>
      <c r="C32" s="74">
        <f>C14+C31</f>
        <v>159.05000000000001</v>
      </c>
      <c r="D32" s="75">
        <f>D14+D31</f>
        <v>31810</v>
      </c>
    </row>
    <row r="33" spans="1:4" ht="15.75" x14ac:dyDescent="0.25">
      <c r="A33" s="13"/>
      <c r="B33" s="131" t="s">
        <v>220</v>
      </c>
      <c r="C33" s="74">
        <f>C32*0.21</f>
        <v>33.400500000000001</v>
      </c>
      <c r="D33" s="75">
        <f>D32*0.21</f>
        <v>6680.0999999999995</v>
      </c>
    </row>
    <row r="34" spans="1:4" ht="15.75" x14ac:dyDescent="0.25">
      <c r="A34" s="13"/>
      <c r="B34" s="131" t="s">
        <v>222</v>
      </c>
      <c r="C34" s="74">
        <f>C32+C33</f>
        <v>192.45050000000001</v>
      </c>
      <c r="D34" s="75">
        <f>D32+D33</f>
        <v>38490.1</v>
      </c>
    </row>
    <row r="35" spans="1:4" ht="15.75" x14ac:dyDescent="0.25">
      <c r="A35" s="2"/>
      <c r="B35" s="119"/>
      <c r="C35" s="2"/>
      <c r="D35" s="2"/>
    </row>
    <row r="36" spans="1:4" ht="15.75" x14ac:dyDescent="0.25">
      <c r="A36" s="170" t="s">
        <v>9</v>
      </c>
      <c r="B36" s="171"/>
      <c r="C36" s="10"/>
      <c r="D36" s="6">
        <v>200</v>
      </c>
    </row>
    <row r="37" spans="1:4" ht="35.450000000000003" customHeight="1" x14ac:dyDescent="0.25">
      <c r="A37" s="170" t="s">
        <v>17</v>
      </c>
      <c r="B37" s="171"/>
      <c r="C37" s="10"/>
      <c r="D37" s="18">
        <f>D34/D36</f>
        <v>192.45050000000001</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9" fitToHeight="0" orientation="portrait" r:id="rId1"/>
  <headerFooter>
    <oddFooter>&amp;C&amp;"Times New Roman,Regular"&amp;12&amp;P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39"/>
  <sheetViews>
    <sheetView view="pageBreakPreview" topLeftCell="E1" zoomScale="110" zoomScaleNormal="100" zoomScaleSheetLayoutView="110" workbookViewId="0">
      <selection activeCell="E1" sqref="E1:T1048576"/>
    </sheetView>
  </sheetViews>
  <sheetFormatPr defaultRowHeight="15" x14ac:dyDescent="0.25"/>
  <cols>
    <col min="1" max="1" width="14.140625" customWidth="1"/>
    <col min="2" max="2" width="74" style="92" customWidth="1"/>
    <col min="3" max="3" width="12.5703125" customWidth="1"/>
    <col min="4" max="4" width="18.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175</v>
      </c>
      <c r="B5" s="172"/>
      <c r="C5" s="172"/>
      <c r="D5" s="172"/>
    </row>
    <row r="6" spans="1:4" ht="15.75" x14ac:dyDescent="0.25">
      <c r="A6" s="2"/>
      <c r="B6" s="119"/>
      <c r="C6" s="2"/>
      <c r="D6" s="2"/>
    </row>
    <row r="7" spans="1:4" ht="15.75" x14ac:dyDescent="0.25">
      <c r="A7" s="2" t="s">
        <v>12</v>
      </c>
      <c r="B7" s="119"/>
      <c r="C7" s="2"/>
      <c r="D7" s="2"/>
    </row>
    <row r="8" spans="1:4" ht="81.599999999999994" customHeight="1" x14ac:dyDescent="0.25">
      <c r="A8" s="4" t="s">
        <v>0</v>
      </c>
      <c r="B8" s="120" t="s">
        <v>1</v>
      </c>
      <c r="C8" s="4" t="s">
        <v>8</v>
      </c>
      <c r="D8" s="4" t="s">
        <v>2</v>
      </c>
    </row>
    <row r="9" spans="1:4" ht="15.75" x14ac:dyDescent="0.25">
      <c r="A9" s="6"/>
      <c r="B9" s="122" t="s">
        <v>3</v>
      </c>
      <c r="C9" s="71"/>
      <c r="D9" s="72"/>
    </row>
    <row r="10" spans="1:4" ht="95.25" customHeight="1" x14ac:dyDescent="0.25">
      <c r="A10" s="9">
        <v>1100</v>
      </c>
      <c r="B10" s="104" t="s">
        <v>1011</v>
      </c>
      <c r="C10" s="73">
        <v>48.03</v>
      </c>
      <c r="D10" s="7">
        <f>C10*$D$36</f>
        <v>9606</v>
      </c>
    </row>
    <row r="11" spans="1:4" ht="49.5" customHeight="1" x14ac:dyDescent="0.25">
      <c r="A11" s="9">
        <v>1200</v>
      </c>
      <c r="B11" s="104" t="s">
        <v>1012</v>
      </c>
      <c r="C11" s="73">
        <f>ROUND(C10*0.2359,2)+0.58</f>
        <v>11.91</v>
      </c>
      <c r="D11" s="7">
        <f t="shared" ref="D11:D13" si="0">C11*$D$36</f>
        <v>2382</v>
      </c>
    </row>
    <row r="12" spans="1:4" ht="18" customHeight="1" x14ac:dyDescent="0.25">
      <c r="A12" s="9">
        <v>2311</v>
      </c>
      <c r="B12" s="104" t="s">
        <v>575</v>
      </c>
      <c r="C12" s="71">
        <v>0.06</v>
      </c>
      <c r="D12" s="7">
        <f t="shared" si="0"/>
        <v>12</v>
      </c>
    </row>
    <row r="13" spans="1:4" ht="31.5" x14ac:dyDescent="0.25">
      <c r="A13" s="9">
        <v>5238</v>
      </c>
      <c r="B13" s="104" t="s">
        <v>576</v>
      </c>
      <c r="C13" s="73">
        <v>0.02</v>
      </c>
      <c r="D13" s="7">
        <f t="shared" si="0"/>
        <v>4</v>
      </c>
    </row>
    <row r="14" spans="1:4" ht="15.75" x14ac:dyDescent="0.25">
      <c r="A14" s="13"/>
      <c r="B14" s="126" t="s">
        <v>4</v>
      </c>
      <c r="C14" s="74">
        <f>SUM(C10:C13)</f>
        <v>60.02</v>
      </c>
      <c r="D14" s="75">
        <f>SUM(D10:D13)</f>
        <v>12004</v>
      </c>
    </row>
    <row r="15" spans="1:4" ht="15.75" x14ac:dyDescent="0.25">
      <c r="A15" s="6"/>
      <c r="B15" s="125" t="s">
        <v>5</v>
      </c>
      <c r="C15" s="71"/>
      <c r="D15" s="76"/>
    </row>
    <row r="16" spans="1:4" ht="258.75" customHeight="1" x14ac:dyDescent="0.25">
      <c r="A16" s="9">
        <v>1100</v>
      </c>
      <c r="B16" s="104" t="s">
        <v>1369</v>
      </c>
      <c r="C16" s="130">
        <f>0.24+2.05+3.27</f>
        <v>5.5600000000000005</v>
      </c>
      <c r="D16" s="7">
        <f t="shared" ref="D16:D30" si="1">C16*$D$36</f>
        <v>1112</v>
      </c>
    </row>
    <row r="17" spans="1:4" ht="49.5" customHeight="1" x14ac:dyDescent="0.25">
      <c r="A17" s="9">
        <v>1200</v>
      </c>
      <c r="B17" s="104" t="s">
        <v>1062</v>
      </c>
      <c r="C17" s="73">
        <f>ROUND(C16*0.2359,2)</f>
        <v>1.31</v>
      </c>
      <c r="D17" s="7">
        <f t="shared" si="1"/>
        <v>262</v>
      </c>
    </row>
    <row r="18" spans="1:4" ht="17.45" customHeight="1" x14ac:dyDescent="0.25">
      <c r="A18" s="9">
        <v>2210</v>
      </c>
      <c r="B18" s="104" t="s">
        <v>577</v>
      </c>
      <c r="C18" s="77">
        <v>0.24</v>
      </c>
      <c r="D18" s="7">
        <f t="shared" si="1"/>
        <v>48</v>
      </c>
    </row>
    <row r="19" spans="1:4" ht="31.5" x14ac:dyDescent="0.25">
      <c r="A19" s="9">
        <v>2220</v>
      </c>
      <c r="B19" s="104" t="s">
        <v>1013</v>
      </c>
      <c r="C19" s="79">
        <v>1.07</v>
      </c>
      <c r="D19" s="7">
        <f t="shared" si="1"/>
        <v>214</v>
      </c>
    </row>
    <row r="20" spans="1:4" ht="31.5" customHeight="1" x14ac:dyDescent="0.25">
      <c r="A20" s="9">
        <v>2230</v>
      </c>
      <c r="B20" s="104" t="s">
        <v>1014</v>
      </c>
      <c r="C20" s="73">
        <v>0.15</v>
      </c>
      <c r="D20" s="7">
        <f t="shared" si="1"/>
        <v>30</v>
      </c>
    </row>
    <row r="21" spans="1:4" ht="31.5" x14ac:dyDescent="0.25">
      <c r="A21" s="9">
        <v>2243</v>
      </c>
      <c r="B21" s="104" t="s">
        <v>578</v>
      </c>
      <c r="C21" s="71">
        <v>0.04</v>
      </c>
      <c r="D21" s="7">
        <f t="shared" si="1"/>
        <v>8</v>
      </c>
    </row>
    <row r="22" spans="1:4" ht="34.5" customHeight="1" x14ac:dyDescent="0.25">
      <c r="A22" s="9">
        <v>2244</v>
      </c>
      <c r="B22" s="104" t="s">
        <v>1016</v>
      </c>
      <c r="C22" s="71">
        <v>0.11</v>
      </c>
      <c r="D22" s="7">
        <f t="shared" si="1"/>
        <v>22</v>
      </c>
    </row>
    <row r="23" spans="1:4" ht="15.75" x14ac:dyDescent="0.25">
      <c r="A23" s="9">
        <v>2261</v>
      </c>
      <c r="B23" s="104" t="s">
        <v>1017</v>
      </c>
      <c r="C23" s="71">
        <v>4.22</v>
      </c>
      <c r="D23" s="7">
        <f t="shared" si="1"/>
        <v>844</v>
      </c>
    </row>
    <row r="24" spans="1:4" ht="48" customHeight="1" x14ac:dyDescent="0.25">
      <c r="A24" s="163">
        <v>2250</v>
      </c>
      <c r="B24" s="104" t="s">
        <v>1018</v>
      </c>
      <c r="C24" s="73">
        <v>0.72</v>
      </c>
      <c r="D24" s="7">
        <f t="shared" si="1"/>
        <v>144</v>
      </c>
    </row>
    <row r="25" spans="1:4" ht="48" customHeight="1" x14ac:dyDescent="0.25">
      <c r="A25" s="164"/>
      <c r="B25" s="104" t="s">
        <v>1019</v>
      </c>
      <c r="C25" s="71">
        <v>0.65</v>
      </c>
      <c r="D25" s="7">
        <f t="shared" si="1"/>
        <v>130</v>
      </c>
    </row>
    <row r="26" spans="1:4" ht="15.75" x14ac:dyDescent="0.25">
      <c r="A26" s="9">
        <v>2311</v>
      </c>
      <c r="B26" s="104" t="s">
        <v>579</v>
      </c>
      <c r="C26" s="71">
        <v>0.15</v>
      </c>
      <c r="D26" s="7">
        <f t="shared" si="1"/>
        <v>30</v>
      </c>
    </row>
    <row r="27" spans="1:4" ht="15.75" x14ac:dyDescent="0.25">
      <c r="A27" s="9">
        <v>2312</v>
      </c>
      <c r="B27" s="124" t="s">
        <v>580</v>
      </c>
      <c r="C27" s="71">
        <v>0.12</v>
      </c>
      <c r="D27" s="7">
        <f t="shared" si="1"/>
        <v>24</v>
      </c>
    </row>
    <row r="28" spans="1:4" ht="31.5" x14ac:dyDescent="0.25">
      <c r="A28" s="9">
        <v>2350</v>
      </c>
      <c r="B28" s="104" t="s">
        <v>581</v>
      </c>
      <c r="C28" s="71">
        <f>0.02+0.01+0.01</f>
        <v>0.04</v>
      </c>
      <c r="D28" s="7">
        <f t="shared" si="1"/>
        <v>8</v>
      </c>
    </row>
    <row r="29" spans="1:4" ht="33.75" customHeight="1" x14ac:dyDescent="0.25">
      <c r="A29" s="9">
        <v>5120</v>
      </c>
      <c r="B29" s="104" t="s">
        <v>767</v>
      </c>
      <c r="C29" s="71">
        <v>1.21</v>
      </c>
      <c r="D29" s="7">
        <f t="shared" si="1"/>
        <v>242</v>
      </c>
    </row>
    <row r="30" spans="1:4" ht="34.5" customHeight="1" x14ac:dyDescent="0.25">
      <c r="A30" s="9">
        <v>5238</v>
      </c>
      <c r="B30" s="104" t="s">
        <v>768</v>
      </c>
      <c r="C30" s="71">
        <v>1.04</v>
      </c>
      <c r="D30" s="7">
        <f t="shared" si="1"/>
        <v>208</v>
      </c>
    </row>
    <row r="31" spans="1:4" x14ac:dyDescent="0.25">
      <c r="A31" s="13"/>
      <c r="B31" s="131" t="s">
        <v>6</v>
      </c>
      <c r="C31" s="74">
        <f>SUM(C16:C30)</f>
        <v>16.63</v>
      </c>
      <c r="D31" s="75">
        <f>SUM(D16:D30)</f>
        <v>3326</v>
      </c>
    </row>
    <row r="32" spans="1:4" ht="15.75" x14ac:dyDescent="0.25">
      <c r="A32" s="13"/>
      <c r="B32" s="131" t="s">
        <v>221</v>
      </c>
      <c r="C32" s="74">
        <f>C14+C31</f>
        <v>76.650000000000006</v>
      </c>
      <c r="D32" s="75">
        <f>D14+D31</f>
        <v>15330</v>
      </c>
    </row>
    <row r="33" spans="1:4" ht="15.75" x14ac:dyDescent="0.25">
      <c r="A33" s="13"/>
      <c r="B33" s="131" t="s">
        <v>220</v>
      </c>
      <c r="C33" s="74">
        <f>C32*0.21</f>
        <v>16.096499999999999</v>
      </c>
      <c r="D33" s="75">
        <f>D32*0.21</f>
        <v>3219.2999999999997</v>
      </c>
    </row>
    <row r="34" spans="1:4" ht="15.75" x14ac:dyDescent="0.25">
      <c r="A34" s="13"/>
      <c r="B34" s="131" t="s">
        <v>222</v>
      </c>
      <c r="C34" s="74">
        <f>C32+C33</f>
        <v>92.746499999999997</v>
      </c>
      <c r="D34" s="75">
        <f>D32+D33</f>
        <v>18549.3</v>
      </c>
    </row>
    <row r="35" spans="1:4" ht="11.45" customHeight="1" x14ac:dyDescent="0.25">
      <c r="A35" s="2"/>
      <c r="B35" s="119"/>
      <c r="C35" s="2"/>
      <c r="D35" s="2"/>
    </row>
    <row r="36" spans="1:4" ht="15.75" x14ac:dyDescent="0.25">
      <c r="A36" s="170" t="s">
        <v>9</v>
      </c>
      <c r="B36" s="171"/>
      <c r="C36" s="10"/>
      <c r="D36" s="6">
        <v>200</v>
      </c>
    </row>
    <row r="37" spans="1:4" ht="31.15" customHeight="1" x14ac:dyDescent="0.25">
      <c r="A37" s="170" t="s">
        <v>17</v>
      </c>
      <c r="B37" s="171"/>
      <c r="C37" s="10"/>
      <c r="D37" s="18">
        <f>D34/D36</f>
        <v>92.746499999999997</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3" fitToHeight="0" orientation="portrait" r:id="rId1"/>
  <headerFooter>
    <oddFooter>&amp;C&amp;"Times New Roman,Regular"&amp;12&amp;P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39"/>
  <sheetViews>
    <sheetView view="pageBreakPreview" zoomScaleNormal="100" zoomScaleSheetLayoutView="100" workbookViewId="0">
      <selection activeCell="E1" sqref="E1:L1048576"/>
    </sheetView>
  </sheetViews>
  <sheetFormatPr defaultRowHeight="15" x14ac:dyDescent="0.25"/>
  <cols>
    <col min="1" max="1" width="14.5703125" customWidth="1"/>
    <col min="2" max="2" width="61.85546875" style="92" customWidth="1"/>
    <col min="3" max="3" width="12.5703125" customWidth="1"/>
    <col min="4" max="4" width="23"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176</v>
      </c>
      <c r="B5" s="172"/>
      <c r="C5" s="172"/>
      <c r="D5" s="172"/>
    </row>
    <row r="6" spans="1:4" ht="15.75" x14ac:dyDescent="0.25">
      <c r="A6" s="2"/>
      <c r="B6" s="119"/>
      <c r="C6" s="2"/>
      <c r="D6" s="2"/>
    </row>
    <row r="7" spans="1:4" ht="15.75" x14ac:dyDescent="0.25">
      <c r="A7" s="2" t="s">
        <v>12</v>
      </c>
      <c r="B7" s="119"/>
      <c r="C7" s="2"/>
      <c r="D7" s="2"/>
    </row>
    <row r="8" spans="1:4" ht="79.5" customHeight="1" x14ac:dyDescent="0.25">
      <c r="A8" s="4" t="s">
        <v>0</v>
      </c>
      <c r="B8" s="120" t="s">
        <v>1</v>
      </c>
      <c r="C8" s="4" t="s">
        <v>8</v>
      </c>
      <c r="D8" s="4" t="s">
        <v>2</v>
      </c>
    </row>
    <row r="9" spans="1:4" ht="15.75" x14ac:dyDescent="0.25">
      <c r="A9" s="6"/>
      <c r="B9" s="122" t="s">
        <v>3</v>
      </c>
      <c r="C9" s="71"/>
      <c r="D9" s="72"/>
    </row>
    <row r="10" spans="1:4" ht="120.75" customHeight="1" x14ac:dyDescent="0.25">
      <c r="A10" s="9">
        <v>1100</v>
      </c>
      <c r="B10" s="104" t="s">
        <v>1020</v>
      </c>
      <c r="C10" s="73">
        <v>61.12</v>
      </c>
      <c r="D10" s="7">
        <f>C10*$D$36</f>
        <v>9168</v>
      </c>
    </row>
    <row r="11" spans="1:4" ht="47.25" x14ac:dyDescent="0.25">
      <c r="A11" s="9">
        <v>1200</v>
      </c>
      <c r="B11" s="104" t="s">
        <v>1021</v>
      </c>
      <c r="C11" s="73">
        <f>ROUND(C10*0.2359,2)+0.74</f>
        <v>15.16</v>
      </c>
      <c r="D11" s="7">
        <f t="shared" ref="D11:D12" si="0">C11*$D$36</f>
        <v>2274</v>
      </c>
    </row>
    <row r="12" spans="1:4" ht="18.75" customHeight="1" x14ac:dyDescent="0.25">
      <c r="A12" s="9">
        <v>2311</v>
      </c>
      <c r="B12" s="104" t="s">
        <v>582</v>
      </c>
      <c r="C12" s="71">
        <v>0.06</v>
      </c>
      <c r="D12" s="7">
        <f t="shared" si="0"/>
        <v>9</v>
      </c>
    </row>
    <row r="13" spans="1:4" ht="50.25" customHeight="1" x14ac:dyDescent="0.25">
      <c r="A13" s="9">
        <v>5238</v>
      </c>
      <c r="B13" s="104" t="s">
        <v>583</v>
      </c>
      <c r="C13" s="73">
        <v>0.02</v>
      </c>
      <c r="D13" s="7">
        <f>C13*$D$36</f>
        <v>3</v>
      </c>
    </row>
    <row r="14" spans="1:4" ht="15.75" x14ac:dyDescent="0.25">
      <c r="A14" s="13"/>
      <c r="B14" s="126" t="s">
        <v>4</v>
      </c>
      <c r="C14" s="74">
        <f>SUM(C10:C13)</f>
        <v>76.36</v>
      </c>
      <c r="D14" s="75">
        <f>SUM(D10:D13)</f>
        <v>11454</v>
      </c>
    </row>
    <row r="15" spans="1:4" ht="15.75" x14ac:dyDescent="0.25">
      <c r="A15" s="6"/>
      <c r="B15" s="125" t="s">
        <v>5</v>
      </c>
      <c r="C15" s="71"/>
      <c r="D15" s="76"/>
    </row>
    <row r="16" spans="1:4" ht="312" customHeight="1" x14ac:dyDescent="0.25">
      <c r="A16" s="9">
        <v>1100</v>
      </c>
      <c r="B16" s="104" t="s">
        <v>1368</v>
      </c>
      <c r="C16" s="130">
        <f>0.24+2.05+3.27</f>
        <v>5.5600000000000005</v>
      </c>
      <c r="D16" s="7">
        <f t="shared" ref="D16:D30" si="1">C16*$D$36</f>
        <v>834.00000000000011</v>
      </c>
    </row>
    <row r="17" spans="1:4" ht="58.5" customHeight="1" x14ac:dyDescent="0.25">
      <c r="A17" s="9">
        <v>1200</v>
      </c>
      <c r="B17" s="104" t="s">
        <v>1063</v>
      </c>
      <c r="C17" s="73">
        <f>ROUND(C16*0.2359,2)</f>
        <v>1.31</v>
      </c>
      <c r="D17" s="7">
        <f t="shared" si="1"/>
        <v>196.5</v>
      </c>
    </row>
    <row r="18" spans="1:4" ht="31.5" x14ac:dyDescent="0.25">
      <c r="A18" s="9">
        <v>2210</v>
      </c>
      <c r="B18" s="104" t="s">
        <v>584</v>
      </c>
      <c r="C18" s="77">
        <v>0.31</v>
      </c>
      <c r="D18" s="7">
        <f t="shared" si="1"/>
        <v>46.5</v>
      </c>
    </row>
    <row r="19" spans="1:4" ht="33" customHeight="1" x14ac:dyDescent="0.25">
      <c r="A19" s="9">
        <v>2220</v>
      </c>
      <c r="B19" s="104" t="s">
        <v>1022</v>
      </c>
      <c r="C19" s="79">
        <v>1.37</v>
      </c>
      <c r="D19" s="7">
        <f t="shared" si="1"/>
        <v>205.50000000000003</v>
      </c>
    </row>
    <row r="20" spans="1:4" ht="48" customHeight="1" x14ac:dyDescent="0.25">
      <c r="A20" s="9">
        <v>2230</v>
      </c>
      <c r="B20" s="104" t="s">
        <v>1023</v>
      </c>
      <c r="C20" s="73">
        <v>0.18</v>
      </c>
      <c r="D20" s="7">
        <f t="shared" si="1"/>
        <v>27</v>
      </c>
    </row>
    <row r="21" spans="1:4" ht="31.5" x14ac:dyDescent="0.25">
      <c r="A21" s="9">
        <v>2243</v>
      </c>
      <c r="B21" s="104" t="s">
        <v>585</v>
      </c>
      <c r="C21" s="71">
        <v>0.06</v>
      </c>
      <c r="D21" s="7">
        <f t="shared" si="1"/>
        <v>9</v>
      </c>
    </row>
    <row r="22" spans="1:4" ht="34.5" customHeight="1" x14ac:dyDescent="0.25">
      <c r="A22" s="9">
        <v>2244</v>
      </c>
      <c r="B22" s="104" t="s">
        <v>1024</v>
      </c>
      <c r="C22" s="71">
        <v>0.14000000000000001</v>
      </c>
      <c r="D22" s="7">
        <f t="shared" si="1"/>
        <v>21.000000000000004</v>
      </c>
    </row>
    <row r="23" spans="1:4" ht="15.75" x14ac:dyDescent="0.25">
      <c r="A23" s="9">
        <v>2261</v>
      </c>
      <c r="B23" s="104" t="s">
        <v>1025</v>
      </c>
      <c r="C23" s="71">
        <v>5.36</v>
      </c>
      <c r="D23" s="7">
        <f t="shared" si="1"/>
        <v>804</v>
      </c>
    </row>
    <row r="24" spans="1:4" ht="31.5" x14ac:dyDescent="0.25">
      <c r="A24" s="163">
        <v>2250</v>
      </c>
      <c r="B24" s="104" t="s">
        <v>1026</v>
      </c>
      <c r="C24" s="73">
        <v>0.91</v>
      </c>
      <c r="D24" s="7">
        <f t="shared" si="1"/>
        <v>136.5</v>
      </c>
    </row>
    <row r="25" spans="1:4" ht="48.75" customHeight="1" x14ac:dyDescent="0.25">
      <c r="A25" s="164"/>
      <c r="B25" s="104" t="s">
        <v>1027</v>
      </c>
      <c r="C25" s="71">
        <v>0.83</v>
      </c>
      <c r="D25" s="7">
        <f t="shared" si="1"/>
        <v>124.5</v>
      </c>
    </row>
    <row r="26" spans="1:4" ht="15.75" x14ac:dyDescent="0.25">
      <c r="A26" s="9">
        <v>2311</v>
      </c>
      <c r="B26" s="104" t="s">
        <v>586</v>
      </c>
      <c r="C26" s="73">
        <v>0.2</v>
      </c>
      <c r="D26" s="7">
        <f t="shared" si="1"/>
        <v>30</v>
      </c>
    </row>
    <row r="27" spans="1:4" ht="15.75" x14ac:dyDescent="0.25">
      <c r="A27" s="9">
        <v>2312</v>
      </c>
      <c r="B27" s="104" t="s">
        <v>587</v>
      </c>
      <c r="C27" s="71">
        <v>0.16</v>
      </c>
      <c r="D27" s="7">
        <f t="shared" si="1"/>
        <v>24</v>
      </c>
    </row>
    <row r="28" spans="1:4" ht="31.5" x14ac:dyDescent="0.25">
      <c r="A28" s="9">
        <v>2350</v>
      </c>
      <c r="B28" s="104" t="s">
        <v>588</v>
      </c>
      <c r="C28" s="71">
        <f>0.02+0.02+0.01</f>
        <v>0.05</v>
      </c>
      <c r="D28" s="7">
        <f t="shared" si="1"/>
        <v>7.5</v>
      </c>
    </row>
    <row r="29" spans="1:4" ht="31.5" customHeight="1" x14ac:dyDescent="0.25">
      <c r="A29" s="9">
        <v>5120</v>
      </c>
      <c r="B29" s="104" t="s">
        <v>769</v>
      </c>
      <c r="C29" s="71">
        <v>1.54</v>
      </c>
      <c r="D29" s="7">
        <f t="shared" si="1"/>
        <v>231</v>
      </c>
    </row>
    <row r="30" spans="1:4" ht="31.5" x14ac:dyDescent="0.25">
      <c r="A30" s="9">
        <v>5238</v>
      </c>
      <c r="B30" s="104" t="s">
        <v>770</v>
      </c>
      <c r="C30" s="71">
        <v>1.32</v>
      </c>
      <c r="D30" s="7">
        <f t="shared" si="1"/>
        <v>198</v>
      </c>
    </row>
    <row r="31" spans="1:4" x14ac:dyDescent="0.25">
      <c r="A31" s="13"/>
      <c r="B31" s="131" t="s">
        <v>6</v>
      </c>
      <c r="C31" s="74">
        <f>SUM(C16:C30)</f>
        <v>19.3</v>
      </c>
      <c r="D31" s="75">
        <f>SUM(D16:D30)</f>
        <v>2895</v>
      </c>
    </row>
    <row r="32" spans="1:4" ht="15.75" x14ac:dyDescent="0.25">
      <c r="A32" s="13"/>
      <c r="B32" s="131" t="s">
        <v>221</v>
      </c>
      <c r="C32" s="74">
        <f>C14+C31</f>
        <v>95.66</v>
      </c>
      <c r="D32" s="75">
        <f>D14+D31</f>
        <v>14349</v>
      </c>
    </row>
    <row r="33" spans="1:4" ht="15.75" x14ac:dyDescent="0.25">
      <c r="A33" s="13"/>
      <c r="B33" s="131" t="s">
        <v>220</v>
      </c>
      <c r="C33" s="74">
        <f>C32*0.21</f>
        <v>20.0886</v>
      </c>
      <c r="D33" s="75">
        <f>D32*0.21</f>
        <v>3013.29</v>
      </c>
    </row>
    <row r="34" spans="1:4" ht="15.75" x14ac:dyDescent="0.25">
      <c r="A34" s="13"/>
      <c r="B34" s="131" t="s">
        <v>222</v>
      </c>
      <c r="C34" s="74">
        <f>C32+C33</f>
        <v>115.7486</v>
      </c>
      <c r="D34" s="75">
        <f>D32+D33</f>
        <v>17362.29</v>
      </c>
    </row>
    <row r="35" spans="1:4" ht="15.75" x14ac:dyDescent="0.25">
      <c r="A35" s="2"/>
      <c r="B35" s="119"/>
      <c r="C35" s="2"/>
      <c r="D35" s="2"/>
    </row>
    <row r="36" spans="1:4" ht="15.75" x14ac:dyDescent="0.25">
      <c r="A36" s="170" t="s">
        <v>9</v>
      </c>
      <c r="B36" s="171"/>
      <c r="C36" s="10"/>
      <c r="D36" s="6">
        <v>150</v>
      </c>
    </row>
    <row r="37" spans="1:4" ht="34.15" customHeight="1" x14ac:dyDescent="0.25">
      <c r="A37" s="170" t="s">
        <v>17</v>
      </c>
      <c r="B37" s="171"/>
      <c r="C37" s="10"/>
      <c r="D37" s="18">
        <f>D34/D36</f>
        <v>115.74860000000001</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7" fitToHeight="0" orientation="portrait" r:id="rId1"/>
  <headerFooter>
    <oddFooter>&amp;C&amp;P</oddFooter>
  </headerFooter>
  <rowBreaks count="2" manualBreakCount="2">
    <brk id="19" max="3" man="1"/>
    <brk id="37"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39"/>
  <sheetViews>
    <sheetView view="pageBreakPreview" topLeftCell="D1" zoomScaleNormal="100" zoomScaleSheetLayoutView="100" workbookViewId="0">
      <selection activeCell="E1" sqref="E1:U1048576"/>
    </sheetView>
  </sheetViews>
  <sheetFormatPr defaultRowHeight="15" x14ac:dyDescent="0.25"/>
  <cols>
    <col min="1" max="1" width="14.140625" customWidth="1"/>
    <col min="2" max="2" width="66.42578125" style="92" customWidth="1"/>
    <col min="3" max="3" width="12.5703125" customWidth="1"/>
    <col min="4" max="4" width="20.140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177</v>
      </c>
      <c r="B5" s="172"/>
      <c r="C5" s="172"/>
      <c r="D5" s="172"/>
    </row>
    <row r="6" spans="1:4" ht="15.75" x14ac:dyDescent="0.25">
      <c r="A6" s="2"/>
      <c r="B6" s="119"/>
      <c r="C6" s="2"/>
      <c r="D6" s="2"/>
    </row>
    <row r="7" spans="1:4" ht="15.75" x14ac:dyDescent="0.25">
      <c r="A7" s="2" t="s">
        <v>12</v>
      </c>
      <c r="B7" s="119"/>
      <c r="C7" s="2"/>
      <c r="D7" s="2"/>
    </row>
    <row r="8" spans="1:4" ht="87" customHeight="1" x14ac:dyDescent="0.25">
      <c r="A8" s="4" t="s">
        <v>0</v>
      </c>
      <c r="B8" s="120" t="s">
        <v>1</v>
      </c>
      <c r="C8" s="4" t="s">
        <v>8</v>
      </c>
      <c r="D8" s="4" t="s">
        <v>2</v>
      </c>
    </row>
    <row r="9" spans="1:4" ht="15.75" x14ac:dyDescent="0.25">
      <c r="A9" s="6"/>
      <c r="B9" s="122" t="s">
        <v>3</v>
      </c>
      <c r="C9" s="71"/>
      <c r="D9" s="72"/>
    </row>
    <row r="10" spans="1:4" ht="96" customHeight="1" x14ac:dyDescent="0.25">
      <c r="A10" s="9">
        <v>1100</v>
      </c>
      <c r="B10" s="104" t="s">
        <v>1028</v>
      </c>
      <c r="C10" s="73">
        <v>104.78</v>
      </c>
      <c r="D10" s="7">
        <f>C10*$D$36</f>
        <v>15926.56</v>
      </c>
    </row>
    <row r="11" spans="1:4" ht="59.25" customHeight="1" x14ac:dyDescent="0.25">
      <c r="A11" s="9">
        <v>1200</v>
      </c>
      <c r="B11" s="104" t="s">
        <v>1029</v>
      </c>
      <c r="C11" s="73">
        <f>ROUND(C10*0.2359,2)+1.27</f>
        <v>25.99</v>
      </c>
      <c r="D11" s="7">
        <f t="shared" ref="D11:D12" si="0">C11*$D$36</f>
        <v>3950.4799999999996</v>
      </c>
    </row>
    <row r="12" spans="1:4" ht="17.25" customHeight="1" x14ac:dyDescent="0.25">
      <c r="A12" s="9">
        <v>2311</v>
      </c>
      <c r="B12" s="104" t="s">
        <v>250</v>
      </c>
      <c r="C12" s="71">
        <v>0.06</v>
      </c>
      <c r="D12" s="7">
        <f t="shared" si="0"/>
        <v>9.1199999999999992</v>
      </c>
    </row>
    <row r="13" spans="1:4" ht="47.25" x14ac:dyDescent="0.25">
      <c r="A13" s="9">
        <v>5238</v>
      </c>
      <c r="B13" s="104" t="s">
        <v>251</v>
      </c>
      <c r="C13" s="73">
        <v>0.02</v>
      </c>
      <c r="D13" s="7">
        <f>C13*$D$36</f>
        <v>3.04</v>
      </c>
    </row>
    <row r="14" spans="1:4" ht="15.75" x14ac:dyDescent="0.25">
      <c r="A14" s="13"/>
      <c r="B14" s="126" t="s">
        <v>4</v>
      </c>
      <c r="C14" s="74">
        <f>SUM(C10:C13)</f>
        <v>130.85000000000002</v>
      </c>
      <c r="D14" s="75">
        <f>SUM(D10:D13)</f>
        <v>19889.2</v>
      </c>
    </row>
    <row r="15" spans="1:4" ht="15.75" x14ac:dyDescent="0.25">
      <c r="A15" s="6"/>
      <c r="B15" s="125" t="s">
        <v>5</v>
      </c>
      <c r="C15" s="71"/>
      <c r="D15" s="76"/>
    </row>
    <row r="16" spans="1:4" ht="266.45" customHeight="1" x14ac:dyDescent="0.25">
      <c r="A16" s="9">
        <v>1100</v>
      </c>
      <c r="B16" s="104" t="s">
        <v>1367</v>
      </c>
      <c r="C16" s="130">
        <f>0.24+2.05+3.27</f>
        <v>5.5600000000000005</v>
      </c>
      <c r="D16" s="7">
        <f>C16*$D$36</f>
        <v>845.12000000000012</v>
      </c>
    </row>
    <row r="17" spans="1:4" ht="48.75" customHeight="1" x14ac:dyDescent="0.25">
      <c r="A17" s="9">
        <v>1200</v>
      </c>
      <c r="B17" s="104" t="s">
        <v>1064</v>
      </c>
      <c r="C17" s="73">
        <f>ROUND(C16*0.2359,2)</f>
        <v>1.31</v>
      </c>
      <c r="D17" s="7">
        <f t="shared" ref="D17:D30" si="1">C17*$D$36</f>
        <v>199.12</v>
      </c>
    </row>
    <row r="18" spans="1:4" ht="31.5" x14ac:dyDescent="0.25">
      <c r="A18" s="9">
        <v>2210</v>
      </c>
      <c r="B18" s="124" t="s">
        <v>380</v>
      </c>
      <c r="C18" s="77">
        <v>0.53</v>
      </c>
      <c r="D18" s="7">
        <f t="shared" si="1"/>
        <v>80.56</v>
      </c>
    </row>
    <row r="19" spans="1:4" ht="31.5" x14ac:dyDescent="0.25">
      <c r="A19" s="9">
        <v>2220</v>
      </c>
      <c r="B19" s="104" t="s">
        <v>1030</v>
      </c>
      <c r="C19" s="79">
        <v>2.34</v>
      </c>
      <c r="D19" s="7">
        <f t="shared" si="1"/>
        <v>355.67999999999995</v>
      </c>
    </row>
    <row r="20" spans="1:4" ht="48" customHeight="1" x14ac:dyDescent="0.25">
      <c r="A20" s="9">
        <v>2230</v>
      </c>
      <c r="B20" s="104" t="s">
        <v>1031</v>
      </c>
      <c r="C20" s="71">
        <v>0.32</v>
      </c>
      <c r="D20" s="7">
        <f t="shared" si="1"/>
        <v>48.64</v>
      </c>
    </row>
    <row r="21" spans="1:4" ht="35.25" customHeight="1" x14ac:dyDescent="0.25">
      <c r="A21" s="9">
        <v>2243</v>
      </c>
      <c r="B21" s="104" t="s">
        <v>414</v>
      </c>
      <c r="C21" s="71">
        <v>0.09</v>
      </c>
      <c r="D21" s="7">
        <f t="shared" si="1"/>
        <v>13.68</v>
      </c>
    </row>
    <row r="22" spans="1:4" ht="31.5" x14ac:dyDescent="0.25">
      <c r="A22" s="9">
        <v>2244</v>
      </c>
      <c r="B22" s="104" t="s">
        <v>1032</v>
      </c>
      <c r="C22" s="71">
        <v>0.25</v>
      </c>
      <c r="D22" s="7">
        <f t="shared" si="1"/>
        <v>38</v>
      </c>
    </row>
    <row r="23" spans="1:4" ht="36" customHeight="1" x14ac:dyDescent="0.25">
      <c r="A23" s="9">
        <v>2261</v>
      </c>
      <c r="B23" s="104" t="s">
        <v>1033</v>
      </c>
      <c r="C23" s="73">
        <v>9.1999999999999993</v>
      </c>
      <c r="D23" s="7">
        <f t="shared" si="1"/>
        <v>1398.3999999999999</v>
      </c>
    </row>
    <row r="24" spans="1:4" ht="40.9" customHeight="1" x14ac:dyDescent="0.25">
      <c r="A24" s="163">
        <v>2250</v>
      </c>
      <c r="B24" s="104" t="s">
        <v>1034</v>
      </c>
      <c r="C24" s="73">
        <v>1.57</v>
      </c>
      <c r="D24" s="7">
        <f t="shared" si="1"/>
        <v>238.64000000000001</v>
      </c>
    </row>
    <row r="25" spans="1:4" ht="48.75" customHeight="1" x14ac:dyDescent="0.25">
      <c r="A25" s="164"/>
      <c r="B25" s="104" t="s">
        <v>1035</v>
      </c>
      <c r="C25" s="71">
        <v>1.43</v>
      </c>
      <c r="D25" s="7">
        <f t="shared" si="1"/>
        <v>217.35999999999999</v>
      </c>
    </row>
    <row r="26" spans="1:4" ht="15.75" x14ac:dyDescent="0.25">
      <c r="A26" s="9">
        <v>2311</v>
      </c>
      <c r="B26" s="104" t="s">
        <v>440</v>
      </c>
      <c r="C26" s="71">
        <v>0.34</v>
      </c>
      <c r="D26" s="7">
        <f t="shared" si="1"/>
        <v>51.680000000000007</v>
      </c>
    </row>
    <row r="27" spans="1:4" ht="18" customHeight="1" x14ac:dyDescent="0.25">
      <c r="A27" s="9">
        <v>2312</v>
      </c>
      <c r="B27" s="104" t="s">
        <v>469</v>
      </c>
      <c r="C27" s="71">
        <v>0.27</v>
      </c>
      <c r="D27" s="7">
        <f t="shared" si="1"/>
        <v>41.040000000000006</v>
      </c>
    </row>
    <row r="28" spans="1:4" ht="31.5" x14ac:dyDescent="0.25">
      <c r="A28" s="9">
        <v>2350</v>
      </c>
      <c r="B28" s="124" t="s">
        <v>252</v>
      </c>
      <c r="C28" s="71">
        <f>0.04+0.02+0.03</f>
        <v>0.09</v>
      </c>
      <c r="D28" s="7">
        <f t="shared" si="1"/>
        <v>13.68</v>
      </c>
    </row>
    <row r="29" spans="1:4" ht="31.5" x14ac:dyDescent="0.25">
      <c r="A29" s="9">
        <v>5120</v>
      </c>
      <c r="B29" s="104" t="s">
        <v>771</v>
      </c>
      <c r="C29" s="71">
        <v>2.64</v>
      </c>
      <c r="D29" s="7">
        <f t="shared" si="1"/>
        <v>401.28000000000003</v>
      </c>
    </row>
    <row r="30" spans="1:4" ht="32.25" customHeight="1" x14ac:dyDescent="0.25">
      <c r="A30" s="9">
        <v>5238</v>
      </c>
      <c r="B30" s="104" t="s">
        <v>772</v>
      </c>
      <c r="C30" s="71">
        <v>2.2599999999999998</v>
      </c>
      <c r="D30" s="7">
        <f t="shared" si="1"/>
        <v>343.52</v>
      </c>
    </row>
    <row r="31" spans="1:4" x14ac:dyDescent="0.25">
      <c r="A31" s="13"/>
      <c r="B31" s="131" t="s">
        <v>6</v>
      </c>
      <c r="C31" s="74">
        <f>SUM(C16:C30)</f>
        <v>28.200000000000003</v>
      </c>
      <c r="D31" s="75">
        <f>SUM(D16:D30)</f>
        <v>4286.3999999999996</v>
      </c>
    </row>
    <row r="32" spans="1:4" ht="15.75" x14ac:dyDescent="0.25">
      <c r="A32" s="13"/>
      <c r="B32" s="131" t="s">
        <v>221</v>
      </c>
      <c r="C32" s="74">
        <f>C14+C31</f>
        <v>159.05000000000001</v>
      </c>
      <c r="D32" s="74">
        <f>D14+D31</f>
        <v>24175.599999999999</v>
      </c>
    </row>
    <row r="33" spans="1:4" ht="15.75" x14ac:dyDescent="0.25">
      <c r="A33" s="13"/>
      <c r="B33" s="131" t="s">
        <v>220</v>
      </c>
      <c r="C33" s="74">
        <f>C32*0.21</f>
        <v>33.400500000000001</v>
      </c>
      <c r="D33" s="74">
        <f>D32*0.21</f>
        <v>5076.8759999999993</v>
      </c>
    </row>
    <row r="34" spans="1:4" ht="15.75" x14ac:dyDescent="0.25">
      <c r="A34" s="13"/>
      <c r="B34" s="131" t="s">
        <v>222</v>
      </c>
      <c r="C34" s="74">
        <f>C32+C33</f>
        <v>192.45050000000001</v>
      </c>
      <c r="D34" s="75">
        <f>D32+D33</f>
        <v>29252.475999999999</v>
      </c>
    </row>
    <row r="35" spans="1:4" ht="15.75" x14ac:dyDescent="0.25">
      <c r="A35" s="2"/>
      <c r="B35" s="119"/>
      <c r="C35" s="2"/>
      <c r="D35" s="2"/>
    </row>
    <row r="36" spans="1:4" ht="15.75" x14ac:dyDescent="0.25">
      <c r="A36" s="170" t="s">
        <v>9</v>
      </c>
      <c r="B36" s="171"/>
      <c r="C36" s="10"/>
      <c r="D36" s="6">
        <v>152</v>
      </c>
    </row>
    <row r="37" spans="1:4" ht="34.9" customHeight="1" x14ac:dyDescent="0.25">
      <c r="A37" s="170" t="s">
        <v>17</v>
      </c>
      <c r="B37" s="171"/>
      <c r="C37" s="10"/>
      <c r="D37" s="18">
        <f>D34/D36</f>
        <v>192.45050000000001</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7" fitToHeight="0" orientation="portrait" r:id="rId1"/>
  <headerFooter>
    <oddFooter>&amp;C&amp;"Times New Roman,Regular"&amp;12&amp;P</oddFooter>
  </headerFooter>
  <rowBreaks count="2" manualBreakCount="2">
    <brk id="21" max="3" man="1"/>
    <brk id="3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39"/>
  <sheetViews>
    <sheetView view="pageBreakPreview" zoomScaleNormal="100" zoomScaleSheetLayoutView="100" workbookViewId="0">
      <selection activeCell="E1" sqref="E1:K1048576"/>
    </sheetView>
  </sheetViews>
  <sheetFormatPr defaultRowHeight="15" x14ac:dyDescent="0.25"/>
  <cols>
    <col min="1" max="1" width="15.140625" customWidth="1"/>
    <col min="2" max="2" width="73" style="92" customWidth="1"/>
    <col min="3" max="3" width="12.5703125" customWidth="1"/>
    <col min="4" max="4" width="21.855468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178</v>
      </c>
      <c r="B5" s="172"/>
      <c r="C5" s="172"/>
      <c r="D5" s="172"/>
    </row>
    <row r="6" spans="1:4" ht="15.75" x14ac:dyDescent="0.25">
      <c r="A6" s="2"/>
      <c r="B6" s="119"/>
      <c r="C6" s="2"/>
      <c r="D6" s="2"/>
    </row>
    <row r="7" spans="1:4" ht="15.75" x14ac:dyDescent="0.25">
      <c r="A7" s="2" t="s">
        <v>12</v>
      </c>
      <c r="B7" s="119"/>
      <c r="C7" s="2"/>
      <c r="D7" s="2"/>
    </row>
    <row r="8" spans="1:4" ht="81.75" customHeight="1" x14ac:dyDescent="0.25">
      <c r="A8" s="4" t="s">
        <v>0</v>
      </c>
      <c r="B8" s="120" t="s">
        <v>1</v>
      </c>
      <c r="C8" s="4" t="s">
        <v>8</v>
      </c>
      <c r="D8" s="4" t="s">
        <v>2</v>
      </c>
    </row>
    <row r="9" spans="1:4" ht="15.75" x14ac:dyDescent="0.25">
      <c r="A9" s="6"/>
      <c r="B9" s="122" t="s">
        <v>3</v>
      </c>
      <c r="C9" s="71"/>
      <c r="D9" s="72"/>
    </row>
    <row r="10" spans="1:4" ht="107.25" customHeight="1" x14ac:dyDescent="0.25">
      <c r="A10" s="9">
        <v>1100</v>
      </c>
      <c r="B10" s="104" t="s">
        <v>1036</v>
      </c>
      <c r="C10" s="73">
        <v>122.25</v>
      </c>
      <c r="D10" s="7">
        <f>C10*$D$36</f>
        <v>12225</v>
      </c>
    </row>
    <row r="11" spans="1:4" ht="49.5" customHeight="1" x14ac:dyDescent="0.25">
      <c r="A11" s="9">
        <v>1200</v>
      </c>
      <c r="B11" s="104" t="s">
        <v>1037</v>
      </c>
      <c r="C11" s="73">
        <f>ROUND(C10*0.2359,2)+1.48</f>
        <v>30.32</v>
      </c>
      <c r="D11" s="7">
        <f t="shared" ref="D11:D12" si="0">C11*$D$36</f>
        <v>3032</v>
      </c>
    </row>
    <row r="12" spans="1:4" ht="16.5" customHeight="1" x14ac:dyDescent="0.25">
      <c r="A12" s="9">
        <v>2311</v>
      </c>
      <c r="B12" s="104" t="s">
        <v>589</v>
      </c>
      <c r="C12" s="71">
        <v>0.06</v>
      </c>
      <c r="D12" s="7">
        <f t="shared" si="0"/>
        <v>6</v>
      </c>
    </row>
    <row r="13" spans="1:4" ht="31.5" x14ac:dyDescent="0.25">
      <c r="A13" s="9">
        <v>5238</v>
      </c>
      <c r="B13" s="124" t="s">
        <v>590</v>
      </c>
      <c r="C13" s="73">
        <v>0.02</v>
      </c>
      <c r="D13" s="7">
        <f>C13*$D$36</f>
        <v>2</v>
      </c>
    </row>
    <row r="14" spans="1:4" ht="15.75" x14ac:dyDescent="0.25">
      <c r="A14" s="13"/>
      <c r="B14" s="126" t="s">
        <v>4</v>
      </c>
      <c r="C14" s="74">
        <f>SUM(C10:C13)</f>
        <v>152.65</v>
      </c>
      <c r="D14" s="75">
        <f>SUM(D10:D13)</f>
        <v>15265</v>
      </c>
    </row>
    <row r="15" spans="1:4" ht="15.75" x14ac:dyDescent="0.25">
      <c r="A15" s="6"/>
      <c r="B15" s="125" t="s">
        <v>5</v>
      </c>
      <c r="C15" s="71"/>
      <c r="D15" s="76"/>
    </row>
    <row r="16" spans="1:4" ht="259.14999999999998" customHeight="1" x14ac:dyDescent="0.25">
      <c r="A16" s="9">
        <v>1100</v>
      </c>
      <c r="B16" s="104" t="s">
        <v>1366</v>
      </c>
      <c r="C16" s="130">
        <f>0.24+2.05+3.27</f>
        <v>5.5600000000000005</v>
      </c>
      <c r="D16" s="7">
        <f t="shared" ref="D16:D30" si="1">C16*$D$36</f>
        <v>556</v>
      </c>
    </row>
    <row r="17" spans="1:4" ht="47.25" customHeight="1" x14ac:dyDescent="0.25">
      <c r="A17" s="9">
        <v>1200</v>
      </c>
      <c r="B17" s="104" t="s">
        <v>1065</v>
      </c>
      <c r="C17" s="73">
        <f>ROUND(C16*0.2359,2)</f>
        <v>1.31</v>
      </c>
      <c r="D17" s="7">
        <f t="shared" si="1"/>
        <v>131</v>
      </c>
    </row>
    <row r="18" spans="1:4" ht="15.75" x14ac:dyDescent="0.25">
      <c r="A18" s="9">
        <v>2210</v>
      </c>
      <c r="B18" s="124" t="s">
        <v>591</v>
      </c>
      <c r="C18" s="77">
        <v>0.62</v>
      </c>
      <c r="D18" s="7">
        <f t="shared" si="1"/>
        <v>62</v>
      </c>
    </row>
    <row r="19" spans="1:4" ht="31.5" x14ac:dyDescent="0.25">
      <c r="A19" s="9">
        <v>2220</v>
      </c>
      <c r="B19" s="124" t="s">
        <v>1038</v>
      </c>
      <c r="C19" s="79">
        <v>2.73</v>
      </c>
      <c r="D19" s="7">
        <f t="shared" si="1"/>
        <v>273</v>
      </c>
    </row>
    <row r="20" spans="1:4" ht="50.25" customHeight="1" x14ac:dyDescent="0.25">
      <c r="A20" s="9">
        <v>2230</v>
      </c>
      <c r="B20" s="104" t="s">
        <v>1039</v>
      </c>
      <c r="C20" s="71">
        <v>0.37</v>
      </c>
      <c r="D20" s="7">
        <f t="shared" si="1"/>
        <v>37</v>
      </c>
    </row>
    <row r="21" spans="1:4" ht="34.5" customHeight="1" x14ac:dyDescent="0.25">
      <c r="A21" s="9">
        <v>2243</v>
      </c>
      <c r="B21" s="104" t="s">
        <v>592</v>
      </c>
      <c r="C21" s="71">
        <v>0.11</v>
      </c>
      <c r="D21" s="7">
        <f t="shared" si="1"/>
        <v>11</v>
      </c>
    </row>
    <row r="22" spans="1:4" ht="31.5" x14ac:dyDescent="0.25">
      <c r="A22" s="9">
        <v>2244</v>
      </c>
      <c r="B22" s="104" t="s">
        <v>1040</v>
      </c>
      <c r="C22" s="71">
        <v>0.28999999999999998</v>
      </c>
      <c r="D22" s="7">
        <f t="shared" si="1"/>
        <v>28.999999999999996</v>
      </c>
    </row>
    <row r="23" spans="1:4" ht="33.75" customHeight="1" x14ac:dyDescent="0.25">
      <c r="A23" s="9">
        <v>2261</v>
      </c>
      <c r="B23" s="104" t="s">
        <v>1041</v>
      </c>
      <c r="C23" s="71">
        <v>10.73</v>
      </c>
      <c r="D23" s="7">
        <f t="shared" si="1"/>
        <v>1073</v>
      </c>
    </row>
    <row r="24" spans="1:4" ht="40.15" customHeight="1" x14ac:dyDescent="0.25">
      <c r="A24" s="163">
        <v>2250</v>
      </c>
      <c r="B24" s="104" t="s">
        <v>1042</v>
      </c>
      <c r="C24" s="73">
        <v>1.83</v>
      </c>
      <c r="D24" s="7">
        <f t="shared" si="1"/>
        <v>183</v>
      </c>
    </row>
    <row r="25" spans="1:4" ht="51.75" customHeight="1" x14ac:dyDescent="0.25">
      <c r="A25" s="164"/>
      <c r="B25" s="104" t="s">
        <v>1043</v>
      </c>
      <c r="C25" s="73">
        <v>1.66</v>
      </c>
      <c r="D25" s="7">
        <f t="shared" si="1"/>
        <v>166</v>
      </c>
    </row>
    <row r="26" spans="1:4" ht="18" customHeight="1" x14ac:dyDescent="0.25">
      <c r="A26" s="9">
        <v>2311</v>
      </c>
      <c r="B26" s="104" t="s">
        <v>593</v>
      </c>
      <c r="C26" s="71">
        <v>0.39</v>
      </c>
      <c r="D26" s="7">
        <f t="shared" si="1"/>
        <v>39</v>
      </c>
    </row>
    <row r="27" spans="1:4" ht="16.5" customHeight="1" x14ac:dyDescent="0.25">
      <c r="A27" s="9">
        <v>2312</v>
      </c>
      <c r="B27" s="104" t="s">
        <v>594</v>
      </c>
      <c r="C27" s="71">
        <v>0.31</v>
      </c>
      <c r="D27" s="7">
        <f t="shared" si="1"/>
        <v>31</v>
      </c>
    </row>
    <row r="28" spans="1:4" ht="31.5" x14ac:dyDescent="0.25">
      <c r="A28" s="9">
        <v>2350</v>
      </c>
      <c r="B28" s="124" t="s">
        <v>595</v>
      </c>
      <c r="C28" s="73">
        <v>0.11</v>
      </c>
      <c r="D28" s="7">
        <f t="shared" si="1"/>
        <v>11</v>
      </c>
    </row>
    <row r="29" spans="1:4" ht="15.75" x14ac:dyDescent="0.25">
      <c r="A29" s="9">
        <v>5120</v>
      </c>
      <c r="B29" s="104" t="s">
        <v>773</v>
      </c>
      <c r="C29" s="71">
        <v>3.08</v>
      </c>
      <c r="D29" s="7">
        <f t="shared" si="1"/>
        <v>308</v>
      </c>
    </row>
    <row r="30" spans="1:4" ht="31.5" x14ac:dyDescent="0.25">
      <c r="A30" s="9">
        <v>5238</v>
      </c>
      <c r="B30" s="124" t="s">
        <v>774</v>
      </c>
      <c r="C30" s="71">
        <v>2.63</v>
      </c>
      <c r="D30" s="7">
        <f t="shared" si="1"/>
        <v>263</v>
      </c>
    </row>
    <row r="31" spans="1:4" x14ac:dyDescent="0.25">
      <c r="A31" s="13"/>
      <c r="B31" s="131" t="s">
        <v>6</v>
      </c>
      <c r="C31" s="74">
        <f>SUM(C16:C30)</f>
        <v>31.729999999999993</v>
      </c>
      <c r="D31" s="75">
        <f>SUM(D16:D30)</f>
        <v>3173</v>
      </c>
    </row>
    <row r="32" spans="1:4" ht="15.75" x14ac:dyDescent="0.25">
      <c r="A32" s="13"/>
      <c r="B32" s="131" t="s">
        <v>221</v>
      </c>
      <c r="C32" s="74">
        <f>C14+C31</f>
        <v>184.38</v>
      </c>
      <c r="D32" s="74">
        <f>D14+D31</f>
        <v>18438</v>
      </c>
    </row>
    <row r="33" spans="1:4" ht="15.75" x14ac:dyDescent="0.25">
      <c r="A33" s="13"/>
      <c r="B33" s="131" t="s">
        <v>220</v>
      </c>
      <c r="C33" s="74">
        <f>C32*0.21</f>
        <v>38.719799999999999</v>
      </c>
      <c r="D33" s="74">
        <f>D32*0.21</f>
        <v>3871.98</v>
      </c>
    </row>
    <row r="34" spans="1:4" ht="15.75" x14ac:dyDescent="0.25">
      <c r="A34" s="13"/>
      <c r="B34" s="131" t="s">
        <v>222</v>
      </c>
      <c r="C34" s="74">
        <f>C32+C33</f>
        <v>223.09979999999999</v>
      </c>
      <c r="D34" s="75">
        <f>D32+D33</f>
        <v>22309.98</v>
      </c>
    </row>
    <row r="35" spans="1:4" ht="15.75" x14ac:dyDescent="0.25">
      <c r="A35" s="2"/>
      <c r="B35" s="119"/>
      <c r="C35" s="2"/>
      <c r="D35" s="2"/>
    </row>
    <row r="36" spans="1:4" ht="15.75" x14ac:dyDescent="0.25">
      <c r="A36" s="170" t="s">
        <v>9</v>
      </c>
      <c r="B36" s="171"/>
      <c r="C36" s="10"/>
      <c r="D36" s="6">
        <v>100</v>
      </c>
    </row>
    <row r="37" spans="1:4" ht="32.450000000000003" customHeight="1" x14ac:dyDescent="0.25">
      <c r="A37" s="170" t="s">
        <v>17</v>
      </c>
      <c r="B37" s="171"/>
      <c r="C37" s="10"/>
      <c r="D37" s="18">
        <f>D34/D36</f>
        <v>223.09979999999999</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 right="0.7" top="0.75" bottom="0.75" header="0.3" footer="0.3"/>
  <pageSetup paperSize="9" scale="71" fitToHeight="0" orientation="portrait" r:id="rId1"/>
  <rowBreaks count="2" manualBreakCount="2">
    <brk id="24" max="3" man="1"/>
    <brk id="37"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39"/>
  <sheetViews>
    <sheetView view="pageBreakPreview" topLeftCell="C1" zoomScaleNormal="100" zoomScaleSheetLayoutView="100" workbookViewId="0">
      <selection activeCell="E1" sqref="E1:N1048576"/>
    </sheetView>
  </sheetViews>
  <sheetFormatPr defaultRowHeight="15" x14ac:dyDescent="0.25"/>
  <cols>
    <col min="1" max="1" width="14.85546875" customWidth="1"/>
    <col min="2" max="2" width="74.42578125" style="92" customWidth="1"/>
    <col min="3" max="3" width="12.5703125" customWidth="1"/>
    <col min="4" max="4" width="22.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179</v>
      </c>
      <c r="B5" s="172"/>
      <c r="C5" s="172"/>
      <c r="D5" s="172"/>
    </row>
    <row r="6" spans="1:4" ht="15.75" x14ac:dyDescent="0.25">
      <c r="A6" s="2"/>
      <c r="B6" s="119"/>
      <c r="C6" s="2"/>
      <c r="D6" s="2"/>
    </row>
    <row r="7" spans="1:4" ht="15.75" x14ac:dyDescent="0.25">
      <c r="A7" s="2" t="s">
        <v>12</v>
      </c>
      <c r="B7" s="119"/>
      <c r="C7" s="2"/>
      <c r="D7" s="2"/>
    </row>
    <row r="8" spans="1:4" ht="80.25" customHeight="1" x14ac:dyDescent="0.25">
      <c r="A8" s="4" t="s">
        <v>0</v>
      </c>
      <c r="B8" s="120" t="s">
        <v>1</v>
      </c>
      <c r="C8" s="4" t="s">
        <v>8</v>
      </c>
      <c r="D8" s="4" t="s">
        <v>2</v>
      </c>
    </row>
    <row r="9" spans="1:4" ht="15.75" x14ac:dyDescent="0.25">
      <c r="A9" s="6"/>
      <c r="B9" s="122" t="s">
        <v>3</v>
      </c>
      <c r="C9" s="71"/>
      <c r="D9" s="72"/>
    </row>
    <row r="10" spans="1:4" ht="102" customHeight="1" x14ac:dyDescent="0.25">
      <c r="A10" s="9">
        <v>1100</v>
      </c>
      <c r="B10" s="104" t="s">
        <v>1044</v>
      </c>
      <c r="C10" s="73">
        <v>174.64</v>
      </c>
      <c r="D10" s="7">
        <f>C10*$D$36</f>
        <v>8732</v>
      </c>
    </row>
    <row r="11" spans="1:4" ht="62.25" customHeight="1" x14ac:dyDescent="0.25">
      <c r="A11" s="9">
        <v>1200</v>
      </c>
      <c r="B11" s="104" t="s">
        <v>1045</v>
      </c>
      <c r="C11" s="73">
        <f>ROUND(C10*0.2359,2)+2.12</f>
        <v>43.32</v>
      </c>
      <c r="D11" s="7">
        <f t="shared" ref="D11:D13" si="0">C11*$D$36</f>
        <v>2166</v>
      </c>
    </row>
    <row r="12" spans="1:4" ht="16.5" customHeight="1" x14ac:dyDescent="0.25">
      <c r="A12" s="9">
        <v>2311</v>
      </c>
      <c r="B12" s="104" t="s">
        <v>253</v>
      </c>
      <c r="C12" s="71">
        <v>0.06</v>
      </c>
      <c r="D12" s="7">
        <f t="shared" si="0"/>
        <v>3</v>
      </c>
    </row>
    <row r="13" spans="1:4" ht="33.6" customHeight="1" x14ac:dyDescent="0.25">
      <c r="A13" s="9">
        <v>5238</v>
      </c>
      <c r="B13" s="104" t="s">
        <v>246</v>
      </c>
      <c r="C13" s="73">
        <v>0.02</v>
      </c>
      <c r="D13" s="7">
        <f t="shared" si="0"/>
        <v>1</v>
      </c>
    </row>
    <row r="14" spans="1:4" ht="15.75" x14ac:dyDescent="0.25">
      <c r="A14" s="13"/>
      <c r="B14" s="126" t="s">
        <v>4</v>
      </c>
      <c r="C14" s="74">
        <f>SUM(C10:C13)</f>
        <v>218.04</v>
      </c>
      <c r="D14" s="75">
        <f>SUM(D10:D13)</f>
        <v>10902</v>
      </c>
    </row>
    <row r="15" spans="1:4" ht="15.75" x14ac:dyDescent="0.25">
      <c r="A15" s="6"/>
      <c r="B15" s="125" t="s">
        <v>5</v>
      </c>
      <c r="C15" s="71"/>
      <c r="D15" s="76"/>
    </row>
    <row r="16" spans="1:4" ht="259.5" customHeight="1" x14ac:dyDescent="0.25">
      <c r="A16" s="9">
        <v>1100</v>
      </c>
      <c r="B16" s="104" t="s">
        <v>1365</v>
      </c>
      <c r="C16" s="130">
        <f>0.24+2.05+3.27</f>
        <v>5.5600000000000005</v>
      </c>
      <c r="D16" s="7">
        <f>C16*$D$36</f>
        <v>278</v>
      </c>
    </row>
    <row r="17" spans="1:4" ht="52.9" customHeight="1" x14ac:dyDescent="0.25">
      <c r="A17" s="9">
        <v>1200</v>
      </c>
      <c r="B17" s="104" t="s">
        <v>1066</v>
      </c>
      <c r="C17" s="73">
        <f>ROUND(C16*0.2359,2)</f>
        <v>1.31</v>
      </c>
      <c r="D17" s="7">
        <f t="shared" ref="D17:D30" si="1">C17*$D$36</f>
        <v>65.5</v>
      </c>
    </row>
    <row r="18" spans="1:4" ht="34.9" customHeight="1" x14ac:dyDescent="0.25">
      <c r="A18" s="9">
        <v>2210</v>
      </c>
      <c r="B18" s="104" t="s">
        <v>381</v>
      </c>
      <c r="C18" s="77">
        <v>0.89</v>
      </c>
      <c r="D18" s="7">
        <f t="shared" si="1"/>
        <v>44.5</v>
      </c>
    </row>
    <row r="19" spans="1:4" ht="34.9" customHeight="1" x14ac:dyDescent="0.25">
      <c r="A19" s="9">
        <v>2220</v>
      </c>
      <c r="B19" s="104" t="s">
        <v>1046</v>
      </c>
      <c r="C19" s="79">
        <v>3.91</v>
      </c>
      <c r="D19" s="7">
        <f t="shared" si="1"/>
        <v>195.5</v>
      </c>
    </row>
    <row r="20" spans="1:4" ht="31.5" x14ac:dyDescent="0.25">
      <c r="A20" s="9">
        <v>2230</v>
      </c>
      <c r="B20" s="104" t="s">
        <v>1047</v>
      </c>
      <c r="C20" s="71">
        <v>0.53</v>
      </c>
      <c r="D20" s="7">
        <f t="shared" si="1"/>
        <v>26.5</v>
      </c>
    </row>
    <row r="21" spans="1:4" ht="32.25" customHeight="1" x14ac:dyDescent="0.25">
      <c r="A21" s="9">
        <v>2243</v>
      </c>
      <c r="B21" s="104" t="s">
        <v>415</v>
      </c>
      <c r="C21" s="71">
        <v>0.16</v>
      </c>
      <c r="D21" s="7">
        <f t="shared" si="1"/>
        <v>8</v>
      </c>
    </row>
    <row r="22" spans="1:4" ht="31.5" x14ac:dyDescent="0.25">
      <c r="A22" s="9">
        <v>2244</v>
      </c>
      <c r="B22" s="104" t="s">
        <v>1048</v>
      </c>
      <c r="C22" s="71">
        <v>0.41</v>
      </c>
      <c r="D22" s="7">
        <f t="shared" si="1"/>
        <v>20.5</v>
      </c>
    </row>
    <row r="23" spans="1:4" ht="31.5" customHeight="1" x14ac:dyDescent="0.25">
      <c r="A23" s="9">
        <v>2261</v>
      </c>
      <c r="B23" s="104" t="s">
        <v>1051</v>
      </c>
      <c r="C23" s="71">
        <v>15.33</v>
      </c>
      <c r="D23" s="7">
        <f t="shared" si="1"/>
        <v>766.5</v>
      </c>
    </row>
    <row r="24" spans="1:4" ht="37.9" customHeight="1" x14ac:dyDescent="0.25">
      <c r="A24" s="163">
        <v>2250</v>
      </c>
      <c r="B24" s="104" t="s">
        <v>1049</v>
      </c>
      <c r="C24" s="73">
        <v>2.61</v>
      </c>
      <c r="D24" s="7">
        <f t="shared" si="1"/>
        <v>130.5</v>
      </c>
    </row>
    <row r="25" spans="1:4" ht="50.25" customHeight="1" x14ac:dyDescent="0.25">
      <c r="A25" s="164"/>
      <c r="B25" s="104" t="s">
        <v>1050</v>
      </c>
      <c r="C25" s="73">
        <v>2.38</v>
      </c>
      <c r="D25" s="7">
        <f t="shared" si="1"/>
        <v>119</v>
      </c>
    </row>
    <row r="26" spans="1:4" ht="16.5" customHeight="1" x14ac:dyDescent="0.25">
      <c r="A26" s="9">
        <v>2311</v>
      </c>
      <c r="B26" s="104" t="s">
        <v>441</v>
      </c>
      <c r="C26" s="73">
        <v>0.56000000000000005</v>
      </c>
      <c r="D26" s="7">
        <f t="shared" si="1"/>
        <v>28.000000000000004</v>
      </c>
    </row>
    <row r="27" spans="1:4" ht="15.75" customHeight="1" x14ac:dyDescent="0.25">
      <c r="A27" s="9">
        <v>2312</v>
      </c>
      <c r="B27" s="104" t="s">
        <v>470</v>
      </c>
      <c r="C27" s="71">
        <v>0.45</v>
      </c>
      <c r="D27" s="7">
        <f t="shared" si="1"/>
        <v>22.5</v>
      </c>
    </row>
    <row r="28" spans="1:4" ht="31.5" x14ac:dyDescent="0.25">
      <c r="A28" s="9">
        <v>2350</v>
      </c>
      <c r="B28" s="104" t="s">
        <v>490</v>
      </c>
      <c r="C28" s="73">
        <v>0.16</v>
      </c>
      <c r="D28" s="7">
        <f t="shared" si="1"/>
        <v>8</v>
      </c>
    </row>
    <row r="29" spans="1:4" ht="15.75" x14ac:dyDescent="0.25">
      <c r="A29" s="9">
        <v>5120</v>
      </c>
      <c r="B29" s="104" t="s">
        <v>775</v>
      </c>
      <c r="C29" s="71">
        <v>4.3899999999999997</v>
      </c>
      <c r="D29" s="7">
        <f t="shared" si="1"/>
        <v>219.49999999999997</v>
      </c>
    </row>
    <row r="30" spans="1:4" ht="31.5" x14ac:dyDescent="0.25">
      <c r="A30" s="9">
        <v>5238</v>
      </c>
      <c r="B30" s="104" t="s">
        <v>776</v>
      </c>
      <c r="C30" s="71">
        <v>3.76</v>
      </c>
      <c r="D30" s="7">
        <f t="shared" si="1"/>
        <v>188</v>
      </c>
    </row>
    <row r="31" spans="1:4" x14ac:dyDescent="0.25">
      <c r="A31" s="13"/>
      <c r="B31" s="131" t="s">
        <v>6</v>
      </c>
      <c r="C31" s="74">
        <f>SUM(C16:C30)</f>
        <v>42.410000000000004</v>
      </c>
      <c r="D31" s="75">
        <f>SUM(D16:D30)</f>
        <v>2120.5</v>
      </c>
    </row>
    <row r="32" spans="1:4" ht="15.75" x14ac:dyDescent="0.25">
      <c r="A32" s="13"/>
      <c r="B32" s="131" t="s">
        <v>221</v>
      </c>
      <c r="C32" s="74">
        <f>C14+C31</f>
        <v>260.45</v>
      </c>
      <c r="D32" s="12">
        <f>D14+D31</f>
        <v>13022.5</v>
      </c>
    </row>
    <row r="33" spans="1:4" ht="15.75" x14ac:dyDescent="0.25">
      <c r="A33" s="13"/>
      <c r="B33" s="131" t="s">
        <v>220</v>
      </c>
      <c r="C33" s="74">
        <f>C32*0.21</f>
        <v>54.694499999999998</v>
      </c>
      <c r="D33" s="12">
        <f>D32*0.21</f>
        <v>2734.7249999999999</v>
      </c>
    </row>
    <row r="34" spans="1:4" ht="15.75" x14ac:dyDescent="0.25">
      <c r="A34" s="13"/>
      <c r="B34" s="131" t="s">
        <v>222</v>
      </c>
      <c r="C34" s="74">
        <f>C32+C33</f>
        <v>315.14449999999999</v>
      </c>
      <c r="D34" s="75">
        <f>D32+D33</f>
        <v>15757.225</v>
      </c>
    </row>
    <row r="35" spans="1:4" ht="15.75" x14ac:dyDescent="0.25">
      <c r="A35" s="2"/>
      <c r="B35" s="119"/>
      <c r="C35" s="2"/>
      <c r="D35" s="2"/>
    </row>
    <row r="36" spans="1:4" ht="15.75" x14ac:dyDescent="0.25">
      <c r="A36" s="170" t="s">
        <v>9</v>
      </c>
      <c r="B36" s="171"/>
      <c r="C36" s="10"/>
      <c r="D36" s="6">
        <v>50</v>
      </c>
    </row>
    <row r="37" spans="1:4" ht="30.6" customHeight="1" x14ac:dyDescent="0.25">
      <c r="A37" s="170" t="s">
        <v>17</v>
      </c>
      <c r="B37" s="171"/>
      <c r="C37" s="10"/>
      <c r="D37" s="18">
        <f>D34/D36</f>
        <v>315.14449999999999</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0" fitToHeight="0" orientation="portrait" r:id="rId1"/>
  <headerFooter>
    <oddFooter>&amp;C&amp;"Times New Roman,Regular"&amp;12&amp;P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39"/>
  <sheetViews>
    <sheetView view="pageBreakPreview" topLeftCell="C1" zoomScaleNormal="100" zoomScaleSheetLayoutView="100" workbookViewId="0">
      <selection activeCell="E1" sqref="E1:N1048576"/>
    </sheetView>
  </sheetViews>
  <sheetFormatPr defaultRowHeight="15" x14ac:dyDescent="0.25"/>
  <cols>
    <col min="1" max="1" width="15.85546875" customWidth="1"/>
    <col min="2" max="2" width="75.5703125" style="92" customWidth="1"/>
    <col min="3" max="3" width="12.5703125" customWidth="1"/>
    <col min="4" max="4" width="21.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180</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9" customHeight="1" x14ac:dyDescent="0.25">
      <c r="A10" s="9">
        <v>1100</v>
      </c>
      <c r="B10" s="104" t="s">
        <v>1052</v>
      </c>
      <c r="C10" s="73">
        <v>218.3</v>
      </c>
      <c r="D10" s="7">
        <f>C10*$D$36</f>
        <v>4366</v>
      </c>
    </row>
    <row r="11" spans="1:4" ht="57" customHeight="1" x14ac:dyDescent="0.25">
      <c r="A11" s="9">
        <v>1200</v>
      </c>
      <c r="B11" s="104" t="s">
        <v>1053</v>
      </c>
      <c r="C11" s="73">
        <f>ROUND(C10*0.2359,2)+2.65</f>
        <v>54.15</v>
      </c>
      <c r="D11" s="7">
        <f t="shared" ref="D11:D13" si="0">C11*$D$36</f>
        <v>1083</v>
      </c>
    </row>
    <row r="12" spans="1:4" ht="16.5" customHeight="1" x14ac:dyDescent="0.25">
      <c r="A12" s="9">
        <v>2311</v>
      </c>
      <c r="B12" s="104" t="s">
        <v>254</v>
      </c>
      <c r="C12" s="71">
        <v>0.06</v>
      </c>
      <c r="D12" s="7">
        <f t="shared" si="0"/>
        <v>1.2</v>
      </c>
    </row>
    <row r="13" spans="1:4" ht="31.5" x14ac:dyDescent="0.25">
      <c r="A13" s="9">
        <v>5238</v>
      </c>
      <c r="B13" s="104" t="s">
        <v>255</v>
      </c>
      <c r="C13" s="73">
        <v>0.02</v>
      </c>
      <c r="D13" s="7">
        <f t="shared" si="0"/>
        <v>0.4</v>
      </c>
    </row>
    <row r="14" spans="1:4" ht="15.75" x14ac:dyDescent="0.25">
      <c r="A14" s="13"/>
      <c r="B14" s="126" t="s">
        <v>4</v>
      </c>
      <c r="C14" s="74">
        <f>SUM(C10:C13)</f>
        <v>272.52999999999997</v>
      </c>
      <c r="D14" s="75">
        <f>SUM(D10:D13)</f>
        <v>5450.5999999999995</v>
      </c>
    </row>
    <row r="15" spans="1:4" ht="15.75" x14ac:dyDescent="0.25">
      <c r="A15" s="6"/>
      <c r="B15" s="125" t="s">
        <v>5</v>
      </c>
      <c r="C15" s="71"/>
      <c r="D15" s="76"/>
    </row>
    <row r="16" spans="1:4" ht="251.25" customHeight="1" x14ac:dyDescent="0.25">
      <c r="A16" s="9">
        <v>1100</v>
      </c>
      <c r="B16" s="104" t="s">
        <v>1360</v>
      </c>
      <c r="C16" s="130">
        <f>0.24+2.05+3.27</f>
        <v>5.5600000000000005</v>
      </c>
      <c r="D16" s="7">
        <f>C16*$D$36</f>
        <v>111.20000000000002</v>
      </c>
    </row>
    <row r="17" spans="1:4" ht="47.25" customHeight="1" x14ac:dyDescent="0.25">
      <c r="A17" s="9">
        <v>1200</v>
      </c>
      <c r="B17" s="104" t="s">
        <v>1067</v>
      </c>
      <c r="C17" s="73">
        <f>ROUND(C16*0.2359,2)</f>
        <v>1.31</v>
      </c>
      <c r="D17" s="7">
        <f t="shared" ref="D17:D30" si="1">C17*$D$36</f>
        <v>26.200000000000003</v>
      </c>
    </row>
    <row r="18" spans="1:4" ht="36.75" customHeight="1" x14ac:dyDescent="0.25">
      <c r="A18" s="9">
        <v>2210</v>
      </c>
      <c r="B18" s="104" t="s">
        <v>382</v>
      </c>
      <c r="C18" s="77">
        <v>1.1100000000000001</v>
      </c>
      <c r="D18" s="7">
        <f t="shared" si="1"/>
        <v>22.200000000000003</v>
      </c>
    </row>
    <row r="19" spans="1:4" ht="15.75" x14ac:dyDescent="0.25">
      <c r="A19" s="9">
        <v>2220</v>
      </c>
      <c r="B19" s="104" t="s">
        <v>1068</v>
      </c>
      <c r="C19" s="79">
        <v>4.88</v>
      </c>
      <c r="D19" s="7">
        <f t="shared" si="1"/>
        <v>97.6</v>
      </c>
    </row>
    <row r="20" spans="1:4" ht="33" customHeight="1" x14ac:dyDescent="0.25">
      <c r="A20" s="9">
        <v>2230</v>
      </c>
      <c r="B20" s="104" t="s">
        <v>1069</v>
      </c>
      <c r="C20" s="71">
        <v>0.66</v>
      </c>
      <c r="D20" s="7">
        <f t="shared" si="1"/>
        <v>13.200000000000001</v>
      </c>
    </row>
    <row r="21" spans="1:4" ht="36" customHeight="1" x14ac:dyDescent="0.25">
      <c r="A21" s="9">
        <v>2243</v>
      </c>
      <c r="B21" s="104" t="s">
        <v>416</v>
      </c>
      <c r="C21" s="73">
        <v>0.2</v>
      </c>
      <c r="D21" s="7">
        <f t="shared" si="1"/>
        <v>4</v>
      </c>
    </row>
    <row r="22" spans="1:4" ht="31.5" x14ac:dyDescent="0.25">
      <c r="A22" s="9">
        <v>2244</v>
      </c>
      <c r="B22" s="104" t="s">
        <v>1070</v>
      </c>
      <c r="C22" s="71">
        <v>0.52</v>
      </c>
      <c r="D22" s="7">
        <f t="shared" si="1"/>
        <v>10.4</v>
      </c>
    </row>
    <row r="23" spans="1:4" ht="33" customHeight="1" x14ac:dyDescent="0.25">
      <c r="A23" s="9">
        <v>2261</v>
      </c>
      <c r="B23" s="145" t="s">
        <v>1071</v>
      </c>
      <c r="C23" s="73">
        <v>19.16</v>
      </c>
      <c r="D23" s="7">
        <f t="shared" si="1"/>
        <v>383.2</v>
      </c>
    </row>
    <row r="24" spans="1:4" ht="37.15" customHeight="1" x14ac:dyDescent="0.25">
      <c r="A24" s="163">
        <v>2250</v>
      </c>
      <c r="B24" s="104" t="s">
        <v>1072</v>
      </c>
      <c r="C24" s="73">
        <v>3.26</v>
      </c>
      <c r="D24" s="7">
        <f t="shared" si="1"/>
        <v>65.199999999999989</v>
      </c>
    </row>
    <row r="25" spans="1:4" ht="48" customHeight="1" x14ac:dyDescent="0.25">
      <c r="A25" s="164"/>
      <c r="B25" s="104" t="s">
        <v>1073</v>
      </c>
      <c r="C25" s="73">
        <v>2.97</v>
      </c>
      <c r="D25" s="7">
        <f t="shared" si="1"/>
        <v>59.400000000000006</v>
      </c>
    </row>
    <row r="26" spans="1:4" ht="17.25" customHeight="1" x14ac:dyDescent="0.25">
      <c r="A26" s="9">
        <v>2311</v>
      </c>
      <c r="B26" s="104" t="s">
        <v>442</v>
      </c>
      <c r="C26" s="73">
        <v>0.7</v>
      </c>
      <c r="D26" s="7">
        <f t="shared" si="1"/>
        <v>14</v>
      </c>
    </row>
    <row r="27" spans="1:4" ht="18" customHeight="1" x14ac:dyDescent="0.25">
      <c r="A27" s="9">
        <v>2312</v>
      </c>
      <c r="B27" s="104" t="s">
        <v>471</v>
      </c>
      <c r="C27" s="71">
        <v>0.56000000000000005</v>
      </c>
      <c r="D27" s="7">
        <f t="shared" si="1"/>
        <v>11.200000000000001</v>
      </c>
    </row>
    <row r="28" spans="1:4" ht="31.5" x14ac:dyDescent="0.25">
      <c r="A28" s="9">
        <v>2350</v>
      </c>
      <c r="B28" s="104" t="s">
        <v>491</v>
      </c>
      <c r="C28" s="73">
        <v>0.2</v>
      </c>
      <c r="D28" s="7">
        <f t="shared" si="1"/>
        <v>4</v>
      </c>
    </row>
    <row r="29" spans="1:4" ht="15.75" x14ac:dyDescent="0.25">
      <c r="A29" s="9">
        <v>5120</v>
      </c>
      <c r="B29" s="104" t="s">
        <v>777</v>
      </c>
      <c r="C29" s="71">
        <v>5.49</v>
      </c>
      <c r="D29" s="7">
        <f t="shared" si="1"/>
        <v>109.80000000000001</v>
      </c>
    </row>
    <row r="30" spans="1:4" ht="31.5" x14ac:dyDescent="0.25">
      <c r="A30" s="9">
        <v>5238</v>
      </c>
      <c r="B30" s="104" t="s">
        <v>778</v>
      </c>
      <c r="C30" s="73">
        <v>4.7</v>
      </c>
      <c r="D30" s="7">
        <f t="shared" si="1"/>
        <v>94</v>
      </c>
    </row>
    <row r="31" spans="1:4" x14ac:dyDescent="0.25">
      <c r="A31" s="13"/>
      <c r="B31" s="131" t="s">
        <v>6</v>
      </c>
      <c r="C31" s="74">
        <f>SUM(C16:C30)</f>
        <v>51.280000000000008</v>
      </c>
      <c r="D31" s="75">
        <f>SUM(D16:D30)</f>
        <v>1025.6000000000001</v>
      </c>
    </row>
    <row r="32" spans="1:4" ht="15.75" x14ac:dyDescent="0.25">
      <c r="A32" s="13"/>
      <c r="B32" s="131" t="s">
        <v>221</v>
      </c>
      <c r="C32" s="74">
        <f>C14+C31</f>
        <v>323.81</v>
      </c>
      <c r="D32" s="75">
        <f>D14+D31</f>
        <v>6476.2</v>
      </c>
    </row>
    <row r="33" spans="1:4" ht="15.75" x14ac:dyDescent="0.25">
      <c r="A33" s="13"/>
      <c r="B33" s="131" t="s">
        <v>220</v>
      </c>
      <c r="C33" s="74">
        <f>C32*0.21</f>
        <v>68.000100000000003</v>
      </c>
      <c r="D33" s="75">
        <f>D32*0.21</f>
        <v>1360.002</v>
      </c>
    </row>
    <row r="34" spans="1:4" ht="15.75" x14ac:dyDescent="0.25">
      <c r="A34" s="13"/>
      <c r="B34" s="131" t="s">
        <v>222</v>
      </c>
      <c r="C34" s="74">
        <f>C32+C33</f>
        <v>391.81010000000003</v>
      </c>
      <c r="D34" s="75">
        <f>D32+D33</f>
        <v>7836.2019999999993</v>
      </c>
    </row>
    <row r="35" spans="1:4" ht="15.75" x14ac:dyDescent="0.25">
      <c r="A35" s="2"/>
      <c r="B35" s="119"/>
      <c r="C35" s="2"/>
      <c r="D35" s="2"/>
    </row>
    <row r="36" spans="1:4" ht="15.75" x14ac:dyDescent="0.25">
      <c r="A36" s="170" t="s">
        <v>9</v>
      </c>
      <c r="B36" s="171"/>
      <c r="C36" s="10"/>
      <c r="D36" s="6">
        <v>20</v>
      </c>
    </row>
    <row r="37" spans="1:4" ht="33.6" customHeight="1" x14ac:dyDescent="0.25">
      <c r="A37" s="170" t="s">
        <v>17</v>
      </c>
      <c r="B37" s="171"/>
      <c r="C37" s="10"/>
      <c r="D37" s="18">
        <f>D34/D36</f>
        <v>391.81009999999998</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9" fitToHeight="0" orientation="portrait" r:id="rId1"/>
  <headerFooter>
    <oddFooter>&amp;C&amp;P</oddFooter>
  </headerFooter>
  <rowBreaks count="1" manualBreakCount="1">
    <brk id="37"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39"/>
  <sheetViews>
    <sheetView view="pageBreakPreview" zoomScaleNormal="100" zoomScaleSheetLayoutView="100" workbookViewId="0">
      <selection activeCell="E1" sqref="E1:J1048576"/>
    </sheetView>
  </sheetViews>
  <sheetFormatPr defaultRowHeight="15" x14ac:dyDescent="0.25"/>
  <cols>
    <col min="1" max="1" width="16" customWidth="1"/>
    <col min="2" max="2" width="72.42578125" style="92" customWidth="1"/>
    <col min="3" max="3" width="12.5703125" customWidth="1"/>
    <col min="4" max="4" width="21"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331</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9" customHeight="1" x14ac:dyDescent="0.25">
      <c r="A10" s="9">
        <v>1100</v>
      </c>
      <c r="B10" s="104" t="s">
        <v>1074</v>
      </c>
      <c r="C10" s="73">
        <v>52.39</v>
      </c>
      <c r="D10" s="7">
        <f>C10*$D$36</f>
        <v>2619.5</v>
      </c>
    </row>
    <row r="11" spans="1:4" ht="48" customHeight="1" x14ac:dyDescent="0.25">
      <c r="A11" s="9">
        <v>1200</v>
      </c>
      <c r="B11" s="104" t="s">
        <v>1075</v>
      </c>
      <c r="C11" s="73">
        <f>ROUND(C10*0.2359,2)+0.64</f>
        <v>13</v>
      </c>
      <c r="D11" s="7">
        <f t="shared" ref="D11:D13" si="0">C11*$D$36</f>
        <v>650</v>
      </c>
    </row>
    <row r="12" spans="1:4" ht="15.75" x14ac:dyDescent="0.25">
      <c r="A12" s="9">
        <v>2311</v>
      </c>
      <c r="B12" s="104" t="s">
        <v>256</v>
      </c>
      <c r="C12" s="71">
        <v>0.06</v>
      </c>
      <c r="D12" s="7">
        <f t="shared" si="0"/>
        <v>3</v>
      </c>
    </row>
    <row r="13" spans="1:4" ht="31.5" x14ac:dyDescent="0.25">
      <c r="A13" s="9">
        <v>5238</v>
      </c>
      <c r="B13" s="124" t="s">
        <v>257</v>
      </c>
      <c r="C13" s="73">
        <v>0.02</v>
      </c>
      <c r="D13" s="7">
        <f t="shared" si="0"/>
        <v>1</v>
      </c>
    </row>
    <row r="14" spans="1:4" ht="15.75" x14ac:dyDescent="0.25">
      <c r="A14" s="13"/>
      <c r="B14" s="126" t="s">
        <v>4</v>
      </c>
      <c r="C14" s="74">
        <f>SUM(C10:C13)</f>
        <v>65.47</v>
      </c>
      <c r="D14" s="75">
        <f>SUM(D10:D13)</f>
        <v>3273.5</v>
      </c>
    </row>
    <row r="15" spans="1:4" ht="15.75" x14ac:dyDescent="0.25">
      <c r="A15" s="6"/>
      <c r="B15" s="125" t="s">
        <v>5</v>
      </c>
      <c r="C15" s="71"/>
      <c r="D15" s="76"/>
    </row>
    <row r="16" spans="1:4" ht="253.5" customHeight="1" x14ac:dyDescent="0.25">
      <c r="A16" s="9">
        <v>1100</v>
      </c>
      <c r="B16" s="104" t="s">
        <v>1365</v>
      </c>
      <c r="C16" s="130">
        <f>0.24+2.05+3.27</f>
        <v>5.5600000000000005</v>
      </c>
      <c r="D16" s="7">
        <f>C16*$D$36</f>
        <v>278</v>
      </c>
    </row>
    <row r="17" spans="1:4" ht="47.25" x14ac:dyDescent="0.25">
      <c r="A17" s="9">
        <v>1200</v>
      </c>
      <c r="B17" s="104" t="s">
        <v>1066</v>
      </c>
      <c r="C17" s="73">
        <f>ROUND(C16*0.2359,2)</f>
        <v>1.31</v>
      </c>
      <c r="D17" s="7">
        <f t="shared" ref="D17:D30" si="1">C17*$D$36</f>
        <v>65.5</v>
      </c>
    </row>
    <row r="18" spans="1:4" ht="15.75" x14ac:dyDescent="0.25">
      <c r="A18" s="9">
        <v>2210</v>
      </c>
      <c r="B18" s="104" t="s">
        <v>383</v>
      </c>
      <c r="C18" s="77">
        <v>0.27</v>
      </c>
      <c r="D18" s="7">
        <f t="shared" si="1"/>
        <v>13.5</v>
      </c>
    </row>
    <row r="19" spans="1:4" ht="31.5" x14ac:dyDescent="0.25">
      <c r="A19" s="9">
        <v>2220</v>
      </c>
      <c r="B19" s="104" t="s">
        <v>1076</v>
      </c>
      <c r="C19" s="79">
        <v>1.17</v>
      </c>
      <c r="D19" s="7">
        <f t="shared" si="1"/>
        <v>58.5</v>
      </c>
    </row>
    <row r="20" spans="1:4" ht="31.5" x14ac:dyDescent="0.25">
      <c r="A20" s="9">
        <v>2230</v>
      </c>
      <c r="B20" s="104" t="s">
        <v>1077</v>
      </c>
      <c r="C20" s="73">
        <v>0.16</v>
      </c>
      <c r="D20" s="7">
        <f t="shared" si="1"/>
        <v>8</v>
      </c>
    </row>
    <row r="21" spans="1:4" ht="31.5" x14ac:dyDescent="0.25">
      <c r="A21" s="9">
        <v>2243</v>
      </c>
      <c r="B21" s="104" t="s">
        <v>1078</v>
      </c>
      <c r="C21" s="71">
        <v>0.05</v>
      </c>
      <c r="D21" s="7">
        <f t="shared" si="1"/>
        <v>2.5</v>
      </c>
    </row>
    <row r="22" spans="1:4" ht="34.5" customHeight="1" x14ac:dyDescent="0.25">
      <c r="A22" s="9">
        <v>2244</v>
      </c>
      <c r="B22" s="104" t="s">
        <v>1079</v>
      </c>
      <c r="C22" s="73">
        <v>0.12</v>
      </c>
      <c r="D22" s="7">
        <f t="shared" si="1"/>
        <v>6</v>
      </c>
    </row>
    <row r="23" spans="1:4" ht="15.75" x14ac:dyDescent="0.25">
      <c r="A23" s="9">
        <v>2261</v>
      </c>
      <c r="B23" s="104" t="s">
        <v>1080</v>
      </c>
      <c r="C23" s="73">
        <v>4.5999999999999996</v>
      </c>
      <c r="D23" s="7">
        <f t="shared" si="1"/>
        <v>229.99999999999997</v>
      </c>
    </row>
    <row r="24" spans="1:4" ht="31.5" x14ac:dyDescent="0.25">
      <c r="A24" s="163">
        <v>2250</v>
      </c>
      <c r="B24" s="104" t="s">
        <v>1081</v>
      </c>
      <c r="C24" s="73">
        <v>0.78</v>
      </c>
      <c r="D24" s="7">
        <f t="shared" si="1"/>
        <v>39</v>
      </c>
    </row>
    <row r="25" spans="1:4" ht="49.5" customHeight="1" x14ac:dyDescent="0.25">
      <c r="A25" s="164"/>
      <c r="B25" s="104" t="s">
        <v>1082</v>
      </c>
      <c r="C25" s="71">
        <v>0.71</v>
      </c>
      <c r="D25" s="7">
        <f t="shared" si="1"/>
        <v>35.5</v>
      </c>
    </row>
    <row r="26" spans="1:4" ht="15.75" x14ac:dyDescent="0.25">
      <c r="A26" s="9">
        <v>2311</v>
      </c>
      <c r="B26" s="104" t="s">
        <v>443</v>
      </c>
      <c r="C26" s="71">
        <v>0.17</v>
      </c>
      <c r="D26" s="7">
        <f t="shared" si="1"/>
        <v>8.5</v>
      </c>
    </row>
    <row r="27" spans="1:4" ht="15.75" x14ac:dyDescent="0.25">
      <c r="A27" s="9">
        <v>2312</v>
      </c>
      <c r="B27" s="104" t="s">
        <v>472</v>
      </c>
      <c r="C27" s="71">
        <v>0.13</v>
      </c>
      <c r="D27" s="7">
        <f t="shared" si="1"/>
        <v>6.5</v>
      </c>
    </row>
    <row r="28" spans="1:4" ht="31.5" x14ac:dyDescent="0.25">
      <c r="A28" s="9">
        <v>2350</v>
      </c>
      <c r="B28" s="104" t="s">
        <v>492</v>
      </c>
      <c r="C28" s="71">
        <v>0.05</v>
      </c>
      <c r="D28" s="7">
        <f t="shared" si="1"/>
        <v>2.5</v>
      </c>
    </row>
    <row r="29" spans="1:4" ht="31.5" x14ac:dyDescent="0.25">
      <c r="A29" s="9">
        <v>5120</v>
      </c>
      <c r="B29" s="104" t="s">
        <v>779</v>
      </c>
      <c r="C29" s="71">
        <v>1.32</v>
      </c>
      <c r="D29" s="7">
        <f t="shared" si="1"/>
        <v>66</v>
      </c>
    </row>
    <row r="30" spans="1:4" ht="31.5" x14ac:dyDescent="0.25">
      <c r="A30" s="9">
        <v>5238</v>
      </c>
      <c r="B30" s="104" t="s">
        <v>780</v>
      </c>
      <c r="C30" s="71">
        <v>1.1299999999999999</v>
      </c>
      <c r="D30" s="7">
        <f t="shared" si="1"/>
        <v>56.499999999999993</v>
      </c>
    </row>
    <row r="31" spans="1:4" x14ac:dyDescent="0.25">
      <c r="A31" s="13"/>
      <c r="B31" s="131" t="s">
        <v>6</v>
      </c>
      <c r="C31" s="74">
        <f>SUM(C16:C30)</f>
        <v>17.53</v>
      </c>
      <c r="D31" s="75">
        <f>SUM(D16:D30)</f>
        <v>876.5</v>
      </c>
    </row>
    <row r="32" spans="1:4" ht="15.75" x14ac:dyDescent="0.25">
      <c r="A32" s="13"/>
      <c r="B32" s="131" t="s">
        <v>221</v>
      </c>
      <c r="C32" s="74">
        <f>C14+C31</f>
        <v>83</v>
      </c>
      <c r="D32" s="75">
        <f>D14+D31</f>
        <v>4150</v>
      </c>
    </row>
    <row r="33" spans="1:4" ht="15.75" x14ac:dyDescent="0.25">
      <c r="A33" s="13"/>
      <c r="B33" s="131" t="s">
        <v>220</v>
      </c>
      <c r="C33" s="74">
        <f>C32*0.21</f>
        <v>17.43</v>
      </c>
      <c r="D33" s="75">
        <f>D32*0.21</f>
        <v>871.5</v>
      </c>
    </row>
    <row r="34" spans="1:4" ht="15.75" x14ac:dyDescent="0.25">
      <c r="A34" s="13"/>
      <c r="B34" s="131" t="s">
        <v>222</v>
      </c>
      <c r="C34" s="74">
        <f>C32+C33</f>
        <v>100.43</v>
      </c>
      <c r="D34" s="75">
        <f>D32+D33</f>
        <v>5021.5</v>
      </c>
    </row>
    <row r="35" spans="1:4" ht="15.75" x14ac:dyDescent="0.25">
      <c r="A35" s="2"/>
      <c r="B35" s="119"/>
      <c r="C35" s="2"/>
      <c r="D35" s="2"/>
    </row>
    <row r="36" spans="1:4" ht="15.75" x14ac:dyDescent="0.25">
      <c r="A36" s="170" t="s">
        <v>9</v>
      </c>
      <c r="B36" s="171"/>
      <c r="C36" s="10"/>
      <c r="D36" s="6">
        <v>50</v>
      </c>
    </row>
    <row r="37" spans="1:4" ht="31.9" customHeight="1" x14ac:dyDescent="0.25">
      <c r="A37" s="170" t="s">
        <v>17</v>
      </c>
      <c r="B37" s="171"/>
      <c r="C37" s="10"/>
      <c r="D37" s="18">
        <f>D34/D36</f>
        <v>100.43</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1" fitToHeight="0" orientation="portrait" r:id="rId1"/>
  <headerFooter>
    <oddFooter>&amp;C&amp;"Times New Roman,Regular"&amp;12&amp;P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view="pageBreakPreview" topLeftCell="A34" zoomScale="110" zoomScaleNormal="100" zoomScaleSheetLayoutView="110" workbookViewId="0">
      <selection activeCell="D39" sqref="D39"/>
    </sheetView>
  </sheetViews>
  <sheetFormatPr defaultColWidth="9.140625" defaultRowHeight="15" x14ac:dyDescent="0.25"/>
  <cols>
    <col min="1" max="1" width="12.28515625" style="92" customWidth="1"/>
    <col min="2" max="2" width="56.28515625" style="92" customWidth="1"/>
    <col min="3" max="3" width="12.5703125" style="92" customWidth="1"/>
    <col min="4" max="4" width="22.28515625" style="92" customWidth="1"/>
    <col min="5" max="16384" width="9.140625" style="92"/>
  </cols>
  <sheetData>
    <row r="1" spans="1:4" ht="15.75" x14ac:dyDescent="0.25">
      <c r="A1" s="158" t="s">
        <v>10</v>
      </c>
      <c r="B1" s="158"/>
      <c r="C1" s="158"/>
      <c r="D1" s="158"/>
    </row>
    <row r="2" spans="1:4" ht="15.75" x14ac:dyDescent="0.25">
      <c r="A2" s="116"/>
      <c r="B2" s="116"/>
      <c r="C2" s="116"/>
      <c r="D2" s="116"/>
    </row>
    <row r="3" spans="1:4" ht="16.5" customHeight="1" x14ac:dyDescent="0.25">
      <c r="A3" s="160" t="s">
        <v>11</v>
      </c>
      <c r="B3" s="160"/>
      <c r="C3" s="116"/>
      <c r="D3" s="116"/>
    </row>
    <row r="4" spans="1:4" ht="16.5" customHeight="1" x14ac:dyDescent="0.25">
      <c r="A4" s="117"/>
      <c r="B4" s="117"/>
      <c r="C4" s="116"/>
      <c r="D4" s="116"/>
    </row>
    <row r="5" spans="1:4" ht="16.899999999999999" customHeight="1" x14ac:dyDescent="0.25">
      <c r="A5" s="159" t="s">
        <v>165</v>
      </c>
      <c r="B5" s="159"/>
      <c r="C5" s="159"/>
      <c r="D5" s="159"/>
    </row>
    <row r="6" spans="1:4" ht="15" customHeight="1" x14ac:dyDescent="0.25">
      <c r="A6" s="118"/>
      <c r="B6" s="118"/>
      <c r="C6" s="118"/>
      <c r="D6" s="118"/>
    </row>
    <row r="7" spans="1:4" ht="15.75" x14ac:dyDescent="0.25">
      <c r="A7" s="119" t="s">
        <v>12</v>
      </c>
      <c r="B7" s="119"/>
      <c r="C7" s="119"/>
      <c r="D7" s="119"/>
    </row>
    <row r="8" spans="1:4" ht="76.5" customHeight="1" x14ac:dyDescent="0.25">
      <c r="A8" s="120" t="s">
        <v>0</v>
      </c>
      <c r="B8" s="120" t="s">
        <v>1</v>
      </c>
      <c r="C8" s="120" t="s">
        <v>24</v>
      </c>
      <c r="D8" s="120" t="s">
        <v>23</v>
      </c>
    </row>
    <row r="9" spans="1:4" ht="15.75" customHeight="1" x14ac:dyDescent="0.25">
      <c r="A9" s="121"/>
      <c r="B9" s="122" t="s">
        <v>3</v>
      </c>
      <c r="C9" s="105"/>
      <c r="D9" s="123"/>
    </row>
    <row r="10" spans="1:4" ht="126" customHeight="1" x14ac:dyDescent="0.25">
      <c r="A10" s="103">
        <v>1100</v>
      </c>
      <c r="B10" s="104" t="s">
        <v>931</v>
      </c>
      <c r="C10" s="78">
        <v>17.46</v>
      </c>
      <c r="D10" s="106">
        <f>C10*$D$36</f>
        <v>2758.6800000000003</v>
      </c>
    </row>
    <row r="11" spans="1:4" ht="63" x14ac:dyDescent="0.25">
      <c r="A11" s="103">
        <v>1200</v>
      </c>
      <c r="B11" s="104" t="s">
        <v>932</v>
      </c>
      <c r="C11" s="78">
        <f>ROUND(C10*0.2359,2)+0.21</f>
        <v>4.33</v>
      </c>
      <c r="D11" s="106">
        <f t="shared" ref="D11:D13" si="0">C11*$D$36</f>
        <v>684.14</v>
      </c>
    </row>
    <row r="12" spans="1:4" ht="15.75" x14ac:dyDescent="0.25">
      <c r="A12" s="103">
        <v>2311</v>
      </c>
      <c r="B12" s="104" t="s">
        <v>229</v>
      </c>
      <c r="C12" s="78">
        <v>0.06</v>
      </c>
      <c r="D12" s="106">
        <f t="shared" si="0"/>
        <v>9.48</v>
      </c>
    </row>
    <row r="13" spans="1:4" ht="47.25" x14ac:dyDescent="0.25">
      <c r="A13" s="103">
        <v>5238</v>
      </c>
      <c r="B13" s="124" t="s">
        <v>227</v>
      </c>
      <c r="C13" s="78">
        <v>0.02</v>
      </c>
      <c r="D13" s="106">
        <f t="shared" si="0"/>
        <v>3.16</v>
      </c>
    </row>
    <row r="14" spans="1:4" ht="15.75" x14ac:dyDescent="0.25">
      <c r="A14" s="125"/>
      <c r="B14" s="126" t="s">
        <v>4</v>
      </c>
      <c r="C14" s="127">
        <f>SUM(C10:C13)</f>
        <v>21.869999999999997</v>
      </c>
      <c r="D14" s="128">
        <f>SUM(D10:D13)</f>
        <v>3455.46</v>
      </c>
    </row>
    <row r="15" spans="1:4" ht="15.75" x14ac:dyDescent="0.25">
      <c r="A15" s="121"/>
      <c r="B15" s="125" t="s">
        <v>5</v>
      </c>
      <c r="C15" s="105"/>
      <c r="D15" s="129"/>
    </row>
    <row r="16" spans="1:4" ht="363" customHeight="1" x14ac:dyDescent="0.25">
      <c r="A16" s="103">
        <v>1100</v>
      </c>
      <c r="B16" s="104" t="s">
        <v>1376</v>
      </c>
      <c r="C16" s="130">
        <f>0.24+2.05+3.27</f>
        <v>5.5600000000000005</v>
      </c>
      <c r="D16" s="106">
        <f>C16*$D$36</f>
        <v>878.48000000000013</v>
      </c>
    </row>
    <row r="17" spans="1:4" ht="65.45" customHeight="1" x14ac:dyDescent="0.25">
      <c r="A17" s="103">
        <v>1200</v>
      </c>
      <c r="B17" s="104" t="s">
        <v>1056</v>
      </c>
      <c r="C17" s="78">
        <f>ROUND(C16*0.2359,2)</f>
        <v>1.31</v>
      </c>
      <c r="D17" s="106">
        <f t="shared" ref="D17:D30" si="1">C17*$D$36</f>
        <v>206.98000000000002</v>
      </c>
    </row>
    <row r="18" spans="1:4" ht="34.5" customHeight="1" x14ac:dyDescent="0.25">
      <c r="A18" s="103">
        <v>2210</v>
      </c>
      <c r="B18" s="104" t="s">
        <v>375</v>
      </c>
      <c r="C18" s="105">
        <v>0.09</v>
      </c>
      <c r="D18" s="106">
        <f t="shared" si="1"/>
        <v>14.219999999999999</v>
      </c>
    </row>
    <row r="19" spans="1:4" ht="35.25" customHeight="1" x14ac:dyDescent="0.25">
      <c r="A19" s="103">
        <v>2220</v>
      </c>
      <c r="B19" s="145" t="s">
        <v>928</v>
      </c>
      <c r="C19" s="105">
        <v>0.39</v>
      </c>
      <c r="D19" s="106">
        <f t="shared" si="1"/>
        <v>61.620000000000005</v>
      </c>
    </row>
    <row r="20" spans="1:4" ht="51" customHeight="1" x14ac:dyDescent="0.25">
      <c r="A20" s="103">
        <v>2230</v>
      </c>
      <c r="B20" s="145" t="s">
        <v>927</v>
      </c>
      <c r="C20" s="78">
        <v>0.05</v>
      </c>
      <c r="D20" s="106">
        <f t="shared" si="1"/>
        <v>7.9</v>
      </c>
    </row>
    <row r="21" spans="1:4" ht="31.5" x14ac:dyDescent="0.25">
      <c r="A21" s="103">
        <v>2243</v>
      </c>
      <c r="B21" s="145" t="s">
        <v>228</v>
      </c>
      <c r="C21" s="78">
        <v>0.02</v>
      </c>
      <c r="D21" s="106">
        <f t="shared" si="1"/>
        <v>3.16</v>
      </c>
    </row>
    <row r="22" spans="1:4" ht="34.5" customHeight="1" x14ac:dyDescent="0.25">
      <c r="A22" s="103">
        <v>2244</v>
      </c>
      <c r="B22" s="145" t="s">
        <v>926</v>
      </c>
      <c r="C22" s="78">
        <v>0.04</v>
      </c>
      <c r="D22" s="106">
        <f t="shared" si="1"/>
        <v>6.32</v>
      </c>
    </row>
    <row r="23" spans="1:4" ht="30" customHeight="1" x14ac:dyDescent="0.25">
      <c r="A23" s="103">
        <v>2261</v>
      </c>
      <c r="B23" s="145" t="s">
        <v>925</v>
      </c>
      <c r="C23" s="78">
        <v>1.53</v>
      </c>
      <c r="D23" s="106">
        <f t="shared" si="1"/>
        <v>241.74</v>
      </c>
    </row>
    <row r="24" spans="1:4" ht="31.5" x14ac:dyDescent="0.25">
      <c r="A24" s="163">
        <v>2250</v>
      </c>
      <c r="B24" s="145" t="s">
        <v>929</v>
      </c>
      <c r="C24" s="78">
        <v>0.26</v>
      </c>
      <c r="D24" s="106">
        <f t="shared" si="1"/>
        <v>41.08</v>
      </c>
    </row>
    <row r="25" spans="1:4" ht="63.75" customHeight="1" x14ac:dyDescent="0.25">
      <c r="A25" s="164"/>
      <c r="B25" s="145" t="s">
        <v>930</v>
      </c>
      <c r="C25" s="105">
        <v>0.24</v>
      </c>
      <c r="D25" s="106">
        <f t="shared" si="1"/>
        <v>37.92</v>
      </c>
    </row>
    <row r="26" spans="1:4" ht="17.25" customHeight="1" x14ac:dyDescent="0.25">
      <c r="A26" s="103">
        <v>2311</v>
      </c>
      <c r="B26" s="104" t="s">
        <v>431</v>
      </c>
      <c r="C26" s="105">
        <v>0.06</v>
      </c>
      <c r="D26" s="106">
        <f t="shared" si="1"/>
        <v>9.48</v>
      </c>
    </row>
    <row r="27" spans="1:4" ht="15.75" x14ac:dyDescent="0.25">
      <c r="A27" s="103">
        <v>2312</v>
      </c>
      <c r="B27" s="104" t="s">
        <v>464</v>
      </c>
      <c r="C27" s="105">
        <v>0.04</v>
      </c>
      <c r="D27" s="106">
        <f t="shared" si="1"/>
        <v>6.32</v>
      </c>
    </row>
    <row r="28" spans="1:4" ht="31.5" x14ac:dyDescent="0.25">
      <c r="A28" s="103">
        <v>2350</v>
      </c>
      <c r="B28" s="104" t="s">
        <v>486</v>
      </c>
      <c r="C28" s="105">
        <v>0.02</v>
      </c>
      <c r="D28" s="106">
        <f t="shared" si="1"/>
        <v>3.16</v>
      </c>
    </row>
    <row r="29" spans="1:4" ht="33.75" customHeight="1" x14ac:dyDescent="0.25">
      <c r="A29" s="103">
        <v>5120</v>
      </c>
      <c r="B29" s="104" t="s">
        <v>745</v>
      </c>
      <c r="C29" s="105">
        <v>0.44</v>
      </c>
      <c r="D29" s="106">
        <f t="shared" si="1"/>
        <v>69.52</v>
      </c>
    </row>
    <row r="30" spans="1:4" ht="33.75" customHeight="1" x14ac:dyDescent="0.25">
      <c r="A30" s="103">
        <v>5238</v>
      </c>
      <c r="B30" s="104" t="s">
        <v>746</v>
      </c>
      <c r="C30" s="78">
        <v>0.38</v>
      </c>
      <c r="D30" s="106">
        <f t="shared" si="1"/>
        <v>60.04</v>
      </c>
    </row>
    <row r="31" spans="1:4" ht="15.75" x14ac:dyDescent="0.25">
      <c r="A31" s="125"/>
      <c r="B31" s="131" t="s">
        <v>6</v>
      </c>
      <c r="C31" s="127">
        <f>SUM(C16:C30)</f>
        <v>10.43</v>
      </c>
      <c r="D31" s="128">
        <f>SUM(D16:D30)</f>
        <v>1647.9400000000003</v>
      </c>
    </row>
    <row r="32" spans="1:4" ht="15.75" x14ac:dyDescent="0.25">
      <c r="A32" s="125"/>
      <c r="B32" s="131" t="s">
        <v>221</v>
      </c>
      <c r="C32" s="127">
        <f>C31+C14</f>
        <v>32.299999999999997</v>
      </c>
      <c r="D32" s="128">
        <f>D31+D14</f>
        <v>5103.4000000000005</v>
      </c>
    </row>
    <row r="33" spans="1:4" ht="15.75" x14ac:dyDescent="0.25">
      <c r="A33" s="125"/>
      <c r="B33" s="131" t="s">
        <v>220</v>
      </c>
      <c r="C33" s="127">
        <f>C32*0.21</f>
        <v>6.7829999999999995</v>
      </c>
      <c r="D33" s="100">
        <f>D32*0.21</f>
        <v>1071.7140000000002</v>
      </c>
    </row>
    <row r="34" spans="1:4" ht="15.75" x14ac:dyDescent="0.25">
      <c r="A34" s="125"/>
      <c r="B34" s="131" t="s">
        <v>222</v>
      </c>
      <c r="C34" s="127">
        <f>C33+C32</f>
        <v>39.082999999999998</v>
      </c>
      <c r="D34" s="128">
        <f>D32+D33</f>
        <v>6175.1140000000005</v>
      </c>
    </row>
    <row r="35" spans="1:4" ht="15.75" x14ac:dyDescent="0.25">
      <c r="A35" s="119"/>
      <c r="B35" s="119"/>
      <c r="C35" s="119"/>
      <c r="D35" s="119"/>
    </row>
    <row r="36" spans="1:4" ht="15.75" x14ac:dyDescent="0.25">
      <c r="A36" s="161" t="s">
        <v>9</v>
      </c>
      <c r="B36" s="162"/>
      <c r="C36" s="124"/>
      <c r="D36" s="121">
        <v>158</v>
      </c>
    </row>
    <row r="37" spans="1:4" ht="31.9" customHeight="1" x14ac:dyDescent="0.25">
      <c r="A37" s="161" t="s">
        <v>17</v>
      </c>
      <c r="B37" s="162"/>
      <c r="C37" s="124"/>
      <c r="D37" s="132">
        <f>D34/D36</f>
        <v>39.083000000000006</v>
      </c>
    </row>
    <row r="38" spans="1:4" x14ac:dyDescent="0.25">
      <c r="A38" s="133"/>
      <c r="B38" s="133"/>
      <c r="C38" s="133"/>
      <c r="D38" s="133"/>
    </row>
    <row r="39" spans="1:4" x14ac:dyDescent="0.25">
      <c r="A39" s="133"/>
    </row>
  </sheetData>
  <mergeCells count="6">
    <mergeCell ref="A1:D1"/>
    <mergeCell ref="A5:D5"/>
    <mergeCell ref="A3:B3"/>
    <mergeCell ref="A37:B37"/>
    <mergeCell ref="A36:B36"/>
    <mergeCell ref="A24:A25"/>
  </mergeCells>
  <pageMargins left="0.78740157480314965" right="0.31496062992125984" top="0.35433070866141736" bottom="0.35433070866141736" header="0.31496062992125984" footer="0.31496062992125984"/>
  <pageSetup paperSize="9" scale="85" fitToHeight="0" orientation="portrait" cellComments="asDisplayed" r:id="rId1"/>
  <headerFooter>
    <oddFooter>&amp;C&amp;"Times New Roman,Regular"&amp;12&amp;P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37"/>
  <sheetViews>
    <sheetView view="pageBreakPreview" zoomScaleNormal="100" zoomScaleSheetLayoutView="100" workbookViewId="0">
      <selection activeCell="E1" sqref="E1:K1048576"/>
    </sheetView>
  </sheetViews>
  <sheetFormatPr defaultRowHeight="15" x14ac:dyDescent="0.25"/>
  <cols>
    <col min="1" max="1" width="16.5703125" customWidth="1"/>
    <col min="2" max="2" width="67.5703125" style="92" customWidth="1"/>
    <col min="3" max="3" width="15" customWidth="1"/>
    <col min="4" max="4" width="19.71093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29.45" customHeight="1" x14ac:dyDescent="0.25">
      <c r="A5" s="172" t="s">
        <v>874</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6" customHeight="1" x14ac:dyDescent="0.25">
      <c r="A10" s="9">
        <v>1100</v>
      </c>
      <c r="B10" s="104" t="s">
        <v>1083</v>
      </c>
      <c r="C10" s="73">
        <v>52.39</v>
      </c>
      <c r="D10" s="7">
        <f>C10*$D$34</f>
        <v>104.78</v>
      </c>
    </row>
    <row r="11" spans="1:4" ht="54.6" customHeight="1" x14ac:dyDescent="0.25">
      <c r="A11" s="9">
        <v>1200</v>
      </c>
      <c r="B11" s="104" t="s">
        <v>1084</v>
      </c>
      <c r="C11" s="73">
        <f>ROUND(C10*0.2359,2)+0.64</f>
        <v>13</v>
      </c>
      <c r="D11" s="7">
        <f t="shared" ref="D11:D13" si="0">C11*$D$34</f>
        <v>26</v>
      </c>
    </row>
    <row r="12" spans="1:4" ht="15.75" x14ac:dyDescent="0.25">
      <c r="A12" s="9">
        <v>2311</v>
      </c>
      <c r="B12" s="104" t="s">
        <v>258</v>
      </c>
      <c r="C12" s="71">
        <v>0.06</v>
      </c>
      <c r="D12" s="7">
        <f t="shared" si="0"/>
        <v>0.12</v>
      </c>
    </row>
    <row r="13" spans="1:4" ht="33.6" customHeight="1" x14ac:dyDescent="0.25">
      <c r="A13" s="9">
        <v>5238</v>
      </c>
      <c r="B13" s="104" t="s">
        <v>259</v>
      </c>
      <c r="C13" s="73">
        <v>0.02</v>
      </c>
      <c r="D13" s="7">
        <f t="shared" si="0"/>
        <v>0.04</v>
      </c>
    </row>
    <row r="14" spans="1:4" ht="15.75" x14ac:dyDescent="0.25">
      <c r="A14" s="13"/>
      <c r="B14" s="126" t="s">
        <v>4</v>
      </c>
      <c r="C14" s="74">
        <f>SUM(C10:C13)</f>
        <v>65.47</v>
      </c>
      <c r="D14" s="75">
        <f>SUM(D10:D13)</f>
        <v>130.94</v>
      </c>
    </row>
    <row r="15" spans="1:4" ht="15.75" x14ac:dyDescent="0.25">
      <c r="A15" s="6"/>
      <c r="B15" s="125" t="s">
        <v>5</v>
      </c>
      <c r="C15" s="71"/>
      <c r="D15" s="76"/>
    </row>
    <row r="16" spans="1:4" ht="270" customHeight="1" x14ac:dyDescent="0.25">
      <c r="A16" s="9">
        <v>1100</v>
      </c>
      <c r="B16" s="104" t="s">
        <v>1364</v>
      </c>
      <c r="C16" s="130">
        <f>0.24+2.05+3.27</f>
        <v>5.5600000000000005</v>
      </c>
      <c r="D16" s="7">
        <f>C16*$D$34</f>
        <v>11.120000000000001</v>
      </c>
    </row>
    <row r="17" spans="1:4" ht="49.5" customHeight="1" x14ac:dyDescent="0.25">
      <c r="A17" s="9">
        <v>1200</v>
      </c>
      <c r="B17" s="104" t="s">
        <v>1085</v>
      </c>
      <c r="C17" s="73">
        <f>ROUND(C16*0.2359,2)</f>
        <v>1.31</v>
      </c>
      <c r="D17" s="7">
        <f t="shared" ref="D17:D30" si="1">C17*$D$34</f>
        <v>2.62</v>
      </c>
    </row>
    <row r="18" spans="1:4" ht="16.5" customHeight="1" x14ac:dyDescent="0.25">
      <c r="A18" s="9">
        <v>2210</v>
      </c>
      <c r="B18" s="104" t="s">
        <v>384</v>
      </c>
      <c r="C18" s="77">
        <v>0.27</v>
      </c>
      <c r="D18" s="7">
        <f t="shared" si="1"/>
        <v>0.54</v>
      </c>
    </row>
    <row r="19" spans="1:4" ht="31.5" x14ac:dyDescent="0.25">
      <c r="A19" s="9">
        <v>2220</v>
      </c>
      <c r="B19" s="104" t="s">
        <v>1086</v>
      </c>
      <c r="C19" s="79">
        <v>1.17</v>
      </c>
      <c r="D19" s="7">
        <f t="shared" si="1"/>
        <v>2.34</v>
      </c>
    </row>
    <row r="20" spans="1:4" ht="31.5" customHeight="1" x14ac:dyDescent="0.25">
      <c r="A20" s="9">
        <v>2230</v>
      </c>
      <c r="B20" s="104" t="s">
        <v>1087</v>
      </c>
      <c r="C20" s="73">
        <v>0.16</v>
      </c>
      <c r="D20" s="7">
        <f t="shared" si="1"/>
        <v>0.32</v>
      </c>
    </row>
    <row r="21" spans="1:4" ht="31.5" x14ac:dyDescent="0.25">
      <c r="A21" s="9">
        <v>2243</v>
      </c>
      <c r="B21" s="104" t="s">
        <v>417</v>
      </c>
      <c r="C21" s="71">
        <v>0.05</v>
      </c>
      <c r="D21" s="7">
        <f t="shared" si="1"/>
        <v>0.1</v>
      </c>
    </row>
    <row r="22" spans="1:4" ht="31.5" x14ac:dyDescent="0.25">
      <c r="A22" s="9">
        <v>2244</v>
      </c>
      <c r="B22" s="104" t="s">
        <v>1088</v>
      </c>
      <c r="C22" s="73">
        <v>0.12</v>
      </c>
      <c r="D22" s="7">
        <f t="shared" si="1"/>
        <v>0.24</v>
      </c>
    </row>
    <row r="23" spans="1:4" ht="15.75" x14ac:dyDescent="0.25">
      <c r="A23" s="9">
        <v>2261</v>
      </c>
      <c r="B23" s="104" t="s">
        <v>1089</v>
      </c>
      <c r="C23" s="73">
        <v>4.5999999999999996</v>
      </c>
      <c r="D23" s="7">
        <f t="shared" si="1"/>
        <v>9.1999999999999993</v>
      </c>
    </row>
    <row r="24" spans="1:4" ht="39.6" customHeight="1" x14ac:dyDescent="0.25">
      <c r="A24" s="163">
        <v>2250</v>
      </c>
      <c r="B24" s="104" t="s">
        <v>1090</v>
      </c>
      <c r="C24" s="73">
        <v>0.78</v>
      </c>
      <c r="D24" s="7">
        <f t="shared" si="1"/>
        <v>1.56</v>
      </c>
    </row>
    <row r="25" spans="1:4" ht="46.5" customHeight="1" x14ac:dyDescent="0.25">
      <c r="A25" s="164"/>
      <c r="B25" s="104" t="s">
        <v>1091</v>
      </c>
      <c r="C25" s="71">
        <v>0.71</v>
      </c>
      <c r="D25" s="7">
        <f t="shared" si="1"/>
        <v>1.42</v>
      </c>
    </row>
    <row r="26" spans="1:4" ht="15.75" x14ac:dyDescent="0.25">
      <c r="A26" s="9">
        <v>2311</v>
      </c>
      <c r="B26" s="104" t="s">
        <v>444</v>
      </c>
      <c r="C26" s="71">
        <v>0.17</v>
      </c>
      <c r="D26" s="7">
        <f t="shared" si="1"/>
        <v>0.34</v>
      </c>
    </row>
    <row r="27" spans="1:4" ht="15.75" x14ac:dyDescent="0.25">
      <c r="A27" s="9">
        <v>2312</v>
      </c>
      <c r="B27" s="104" t="s">
        <v>473</v>
      </c>
      <c r="C27" s="71">
        <v>0.13</v>
      </c>
      <c r="D27" s="7">
        <f t="shared" si="1"/>
        <v>0.26</v>
      </c>
    </row>
    <row r="28" spans="1:4" ht="34.5" customHeight="1" x14ac:dyDescent="0.25">
      <c r="A28" s="9">
        <v>2350</v>
      </c>
      <c r="B28" s="104" t="s">
        <v>493</v>
      </c>
      <c r="C28" s="71">
        <v>0.05</v>
      </c>
      <c r="D28" s="7">
        <f t="shared" si="1"/>
        <v>0.1</v>
      </c>
    </row>
    <row r="29" spans="1:4" ht="15.75" x14ac:dyDescent="0.25">
      <c r="A29" s="9">
        <v>5120</v>
      </c>
      <c r="B29" s="104" t="s">
        <v>781</v>
      </c>
      <c r="C29" s="71">
        <v>1.32</v>
      </c>
      <c r="D29" s="7">
        <f t="shared" si="1"/>
        <v>2.64</v>
      </c>
    </row>
    <row r="30" spans="1:4" ht="33" customHeight="1" x14ac:dyDescent="0.25">
      <c r="A30" s="9">
        <v>5238</v>
      </c>
      <c r="B30" s="104" t="s">
        <v>782</v>
      </c>
      <c r="C30" s="71">
        <v>1.1299999999999999</v>
      </c>
      <c r="D30" s="7">
        <f t="shared" si="1"/>
        <v>2.2599999999999998</v>
      </c>
    </row>
    <row r="31" spans="1:4" ht="15.75" x14ac:dyDescent="0.25">
      <c r="A31" s="13"/>
      <c r="B31" s="131" t="s">
        <v>6</v>
      </c>
      <c r="C31" s="74">
        <f>SUM(C16:C30)</f>
        <v>17.53</v>
      </c>
      <c r="D31" s="75">
        <f>SUM(D16:D30)</f>
        <v>35.06</v>
      </c>
    </row>
    <row r="32" spans="1:4" ht="15.75" x14ac:dyDescent="0.25">
      <c r="A32" s="13"/>
      <c r="B32" s="131" t="s">
        <v>7</v>
      </c>
      <c r="C32" s="74">
        <f>C14+C31</f>
        <v>83</v>
      </c>
      <c r="D32" s="75">
        <f>D14+D31</f>
        <v>166</v>
      </c>
    </row>
    <row r="33" spans="1:4" ht="15.75" x14ac:dyDescent="0.25">
      <c r="A33" s="2"/>
      <c r="B33" s="119"/>
      <c r="C33" s="2"/>
      <c r="D33" s="2"/>
    </row>
    <row r="34" spans="1:4" ht="15.75" x14ac:dyDescent="0.25">
      <c r="A34" s="170" t="s">
        <v>9</v>
      </c>
      <c r="B34" s="171"/>
      <c r="C34" s="10"/>
      <c r="D34" s="6">
        <v>2</v>
      </c>
    </row>
    <row r="35" spans="1:4" ht="31.15" customHeight="1" x14ac:dyDescent="0.25">
      <c r="A35" s="170" t="s">
        <v>17</v>
      </c>
      <c r="B35" s="171"/>
      <c r="C35" s="10"/>
      <c r="D35" s="18">
        <f>D32/D34</f>
        <v>83</v>
      </c>
    </row>
    <row r="36" spans="1:4" ht="15.75" x14ac:dyDescent="0.25">
      <c r="A36" s="2"/>
      <c r="B36" s="119"/>
      <c r="C36" s="2"/>
      <c r="D36" s="2"/>
    </row>
    <row r="37" spans="1:4" ht="15.75" x14ac:dyDescent="0.25">
      <c r="A37" s="2"/>
      <c r="B37" s="135"/>
      <c r="C37" s="80"/>
      <c r="D37" s="80"/>
    </row>
  </sheetData>
  <mergeCells count="6">
    <mergeCell ref="A35:B35"/>
    <mergeCell ref="A1:D1"/>
    <mergeCell ref="A3:B3"/>
    <mergeCell ref="A5:D5"/>
    <mergeCell ref="A34:B34"/>
    <mergeCell ref="A24:A25"/>
  </mergeCells>
  <pageMargins left="0.70866141732283472" right="0.70866141732283472" top="0.74803149606299213" bottom="0.74803149606299213" header="0.31496062992125984" footer="0.31496062992125984"/>
  <pageSetup paperSize="9" scale="73" fitToHeight="0" orientation="portrait" r:id="rId1"/>
  <headerFooter>
    <oddFooter>&amp;C&amp;"Times New Roman,Regular"&amp;12&amp;P</oddFooter>
  </headerFooter>
  <rowBreaks count="1" manualBreakCount="1">
    <brk id="3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39"/>
  <sheetViews>
    <sheetView view="pageBreakPreview" zoomScaleNormal="100" zoomScaleSheetLayoutView="100" workbookViewId="0">
      <selection activeCell="E1" sqref="E1:J1048576"/>
    </sheetView>
  </sheetViews>
  <sheetFormatPr defaultRowHeight="15" x14ac:dyDescent="0.25"/>
  <cols>
    <col min="1" max="1" width="14.42578125" customWidth="1"/>
    <col min="2" max="2" width="73" style="92" customWidth="1"/>
    <col min="3" max="3" width="12.5703125" customWidth="1"/>
    <col min="4" max="4" width="20.71093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 customHeight="1" x14ac:dyDescent="0.25">
      <c r="A5" s="169" t="s">
        <v>332</v>
      </c>
      <c r="B5" s="169"/>
      <c r="C5" s="169"/>
      <c r="D5" s="169"/>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9" customHeight="1" x14ac:dyDescent="0.25">
      <c r="A10" s="9">
        <v>1100</v>
      </c>
      <c r="B10" s="104" t="s">
        <v>1092</v>
      </c>
      <c r="C10" s="73">
        <v>43.66</v>
      </c>
      <c r="D10" s="7">
        <f>C10*$D$36</f>
        <v>218.29999999999998</v>
      </c>
    </row>
    <row r="11" spans="1:4" ht="50.45" customHeight="1" x14ac:dyDescent="0.25">
      <c r="A11" s="9">
        <v>1200</v>
      </c>
      <c r="B11" s="104" t="s">
        <v>1093</v>
      </c>
      <c r="C11" s="73">
        <f>ROUND(C10*0.2359,2)+0.53</f>
        <v>10.83</v>
      </c>
      <c r="D11" s="7">
        <f t="shared" ref="D11:D13" si="0">C11*$D$36</f>
        <v>54.15</v>
      </c>
    </row>
    <row r="12" spans="1:4" ht="15.75" x14ac:dyDescent="0.25">
      <c r="A12" s="9">
        <v>2311</v>
      </c>
      <c r="B12" s="104" t="s">
        <v>260</v>
      </c>
      <c r="C12" s="71">
        <v>0.06</v>
      </c>
      <c r="D12" s="7">
        <f t="shared" si="0"/>
        <v>0.3</v>
      </c>
    </row>
    <row r="13" spans="1:4" ht="31.5" x14ac:dyDescent="0.25">
      <c r="A13" s="9">
        <v>5238</v>
      </c>
      <c r="B13" s="104" t="s">
        <v>261</v>
      </c>
      <c r="C13" s="73">
        <v>0.02</v>
      </c>
      <c r="D13" s="7">
        <f t="shared" si="0"/>
        <v>0.1</v>
      </c>
    </row>
    <row r="14" spans="1:4" ht="15.75" x14ac:dyDescent="0.25">
      <c r="A14" s="13"/>
      <c r="B14" s="126" t="s">
        <v>4</v>
      </c>
      <c r="C14" s="74">
        <f>SUM(C10:C13)</f>
        <v>54.57</v>
      </c>
      <c r="D14" s="75">
        <f>SUM(D10:D13)</f>
        <v>272.85000000000002</v>
      </c>
    </row>
    <row r="15" spans="1:4" ht="15.75" x14ac:dyDescent="0.25">
      <c r="A15" s="6"/>
      <c r="B15" s="125" t="s">
        <v>5</v>
      </c>
      <c r="C15" s="71"/>
      <c r="D15" s="76"/>
    </row>
    <row r="16" spans="1:4" ht="264.75" customHeight="1" x14ac:dyDescent="0.25">
      <c r="A16" s="9">
        <v>1100</v>
      </c>
      <c r="B16" s="104" t="s">
        <v>1363</v>
      </c>
      <c r="C16" s="130">
        <f>0.24+2.05+3.27</f>
        <v>5.5600000000000005</v>
      </c>
      <c r="D16" s="7">
        <f>C16*$D$36</f>
        <v>27.800000000000004</v>
      </c>
    </row>
    <row r="17" spans="1:4" ht="47.25" customHeight="1" x14ac:dyDescent="0.25">
      <c r="A17" s="9">
        <v>1200</v>
      </c>
      <c r="B17" s="104" t="s">
        <v>1094</v>
      </c>
      <c r="C17" s="73">
        <f>ROUND(C16*0.2359,2)</f>
        <v>1.31</v>
      </c>
      <c r="D17" s="7">
        <f t="shared" ref="D17:D30" si="1">C17*$D$36</f>
        <v>6.5500000000000007</v>
      </c>
    </row>
    <row r="18" spans="1:4" ht="15.75" x14ac:dyDescent="0.25">
      <c r="A18" s="9">
        <v>2210</v>
      </c>
      <c r="B18" s="104" t="s">
        <v>385</v>
      </c>
      <c r="C18" s="77">
        <v>0.22</v>
      </c>
      <c r="D18" s="7">
        <f t="shared" si="1"/>
        <v>1.1000000000000001</v>
      </c>
    </row>
    <row r="19" spans="1:4" ht="31.5" x14ac:dyDescent="0.25">
      <c r="A19" s="9">
        <v>2220</v>
      </c>
      <c r="B19" s="104" t="s">
        <v>1095</v>
      </c>
      <c r="C19" s="79">
        <v>0.98</v>
      </c>
      <c r="D19" s="7">
        <f t="shared" si="1"/>
        <v>4.9000000000000004</v>
      </c>
    </row>
    <row r="20" spans="1:4" ht="31.5" x14ac:dyDescent="0.25">
      <c r="A20" s="9">
        <v>2230</v>
      </c>
      <c r="B20" s="104" t="s">
        <v>1096</v>
      </c>
      <c r="C20" s="73">
        <v>0.13</v>
      </c>
      <c r="D20" s="7">
        <f t="shared" si="1"/>
        <v>0.65</v>
      </c>
    </row>
    <row r="21" spans="1:4" ht="31.5" x14ac:dyDescent="0.25">
      <c r="A21" s="9">
        <v>2243</v>
      </c>
      <c r="B21" s="104" t="s">
        <v>418</v>
      </c>
      <c r="C21" s="71">
        <v>0.04</v>
      </c>
      <c r="D21" s="7">
        <f t="shared" si="1"/>
        <v>0.2</v>
      </c>
    </row>
    <row r="22" spans="1:4" ht="31.5" x14ac:dyDescent="0.25">
      <c r="A22" s="9">
        <v>2244</v>
      </c>
      <c r="B22" s="104" t="s">
        <v>1097</v>
      </c>
      <c r="C22" s="73">
        <v>0.1</v>
      </c>
      <c r="D22" s="7">
        <f t="shared" si="1"/>
        <v>0.5</v>
      </c>
    </row>
    <row r="23" spans="1:4" ht="15.75" x14ac:dyDescent="0.25">
      <c r="A23" s="9">
        <v>2261</v>
      </c>
      <c r="B23" s="104" t="s">
        <v>1098</v>
      </c>
      <c r="C23" s="71">
        <v>3.83</v>
      </c>
      <c r="D23" s="7">
        <f t="shared" si="1"/>
        <v>19.149999999999999</v>
      </c>
    </row>
    <row r="24" spans="1:4" ht="31.5" x14ac:dyDescent="0.25">
      <c r="A24" s="163">
        <v>2250</v>
      </c>
      <c r="B24" s="104" t="s">
        <v>1099</v>
      </c>
      <c r="C24" s="73">
        <v>0.65</v>
      </c>
      <c r="D24" s="7">
        <f t="shared" si="1"/>
        <v>3.25</v>
      </c>
    </row>
    <row r="25" spans="1:4" ht="47.25" customHeight="1" x14ac:dyDescent="0.25">
      <c r="A25" s="164"/>
      <c r="B25" s="104" t="s">
        <v>1100</v>
      </c>
      <c r="C25" s="71">
        <v>0.59</v>
      </c>
      <c r="D25" s="7">
        <f t="shared" si="1"/>
        <v>2.9499999999999997</v>
      </c>
    </row>
    <row r="26" spans="1:4" ht="15.75" x14ac:dyDescent="0.25">
      <c r="A26" s="9">
        <v>2311</v>
      </c>
      <c r="B26" s="104" t="s">
        <v>445</v>
      </c>
      <c r="C26" s="71">
        <v>0.14000000000000001</v>
      </c>
      <c r="D26" s="7">
        <f t="shared" si="1"/>
        <v>0.70000000000000007</v>
      </c>
    </row>
    <row r="27" spans="1:4" ht="15.75" x14ac:dyDescent="0.25">
      <c r="A27" s="9">
        <v>2312</v>
      </c>
      <c r="B27" s="104" t="s">
        <v>474</v>
      </c>
      <c r="C27" s="71">
        <v>0.11</v>
      </c>
      <c r="D27" s="7">
        <f t="shared" si="1"/>
        <v>0.55000000000000004</v>
      </c>
    </row>
    <row r="28" spans="1:4" ht="31.5" x14ac:dyDescent="0.25">
      <c r="A28" s="9">
        <v>2350</v>
      </c>
      <c r="B28" s="104" t="s">
        <v>262</v>
      </c>
      <c r="C28" s="71">
        <f>0.02+0.01+0.01</f>
        <v>0.04</v>
      </c>
      <c r="D28" s="7">
        <f t="shared" si="1"/>
        <v>0.2</v>
      </c>
    </row>
    <row r="29" spans="1:4" ht="31.5" customHeight="1" x14ac:dyDescent="0.25">
      <c r="A29" s="9">
        <v>5120</v>
      </c>
      <c r="B29" s="104" t="s">
        <v>783</v>
      </c>
      <c r="C29" s="73">
        <v>1.1000000000000001</v>
      </c>
      <c r="D29" s="7">
        <f t="shared" si="1"/>
        <v>5.5</v>
      </c>
    </row>
    <row r="30" spans="1:4" ht="31.5" x14ac:dyDescent="0.25">
      <c r="A30" s="9">
        <v>5238</v>
      </c>
      <c r="B30" s="104" t="s">
        <v>784</v>
      </c>
      <c r="C30" s="71">
        <v>0.94</v>
      </c>
      <c r="D30" s="7">
        <f t="shared" si="1"/>
        <v>4.6999999999999993</v>
      </c>
    </row>
    <row r="31" spans="1:4" x14ac:dyDescent="0.25">
      <c r="A31" s="13"/>
      <c r="B31" s="131" t="s">
        <v>6</v>
      </c>
      <c r="C31" s="74">
        <f>SUM(C16:C30)</f>
        <v>15.739999999999998</v>
      </c>
      <c r="D31" s="75">
        <f>SUM(D16:D30)</f>
        <v>78.700000000000017</v>
      </c>
    </row>
    <row r="32" spans="1:4" ht="15.75" x14ac:dyDescent="0.25">
      <c r="A32" s="13"/>
      <c r="B32" s="131" t="s">
        <v>221</v>
      </c>
      <c r="C32" s="74">
        <f>C14+C31</f>
        <v>70.31</v>
      </c>
      <c r="D32" s="75">
        <f>D14+D31</f>
        <v>351.55000000000007</v>
      </c>
    </row>
    <row r="33" spans="1:4" ht="15.75" x14ac:dyDescent="0.25">
      <c r="A33" s="13"/>
      <c r="B33" s="131" t="s">
        <v>220</v>
      </c>
      <c r="C33" s="74">
        <f>C32*0.21</f>
        <v>14.7651</v>
      </c>
      <c r="D33" s="75">
        <f>D32*0.21</f>
        <v>73.825500000000005</v>
      </c>
    </row>
    <row r="34" spans="1:4" ht="15.75" x14ac:dyDescent="0.25">
      <c r="A34" s="13"/>
      <c r="B34" s="131" t="s">
        <v>222</v>
      </c>
      <c r="C34" s="74">
        <f>C32+C33</f>
        <v>85.075100000000006</v>
      </c>
      <c r="D34" s="75">
        <f>D32+D33</f>
        <v>425.3755000000001</v>
      </c>
    </row>
    <row r="35" spans="1:4" ht="15.75" x14ac:dyDescent="0.25">
      <c r="A35" s="2"/>
      <c r="B35" s="119"/>
      <c r="C35" s="2"/>
      <c r="D35" s="2"/>
    </row>
    <row r="36" spans="1:4" ht="15.75" x14ac:dyDescent="0.25">
      <c r="A36" s="170" t="s">
        <v>9</v>
      </c>
      <c r="B36" s="171"/>
      <c r="C36" s="10"/>
      <c r="D36" s="6">
        <v>5</v>
      </c>
    </row>
    <row r="37" spans="1:4" ht="33.6" customHeight="1" x14ac:dyDescent="0.25">
      <c r="A37" s="170" t="s">
        <v>17</v>
      </c>
      <c r="B37" s="171"/>
      <c r="C37" s="10"/>
      <c r="D37" s="18">
        <f>D34/D36</f>
        <v>85.07510000000002</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2" fitToHeight="0" orientation="portrait" r:id="rId1"/>
  <headerFooter>
    <oddFooter>&amp;C&amp;"Times New Roman,Regular"&amp;12&amp;P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42"/>
  <sheetViews>
    <sheetView view="pageBreakPreview" topLeftCell="A34" zoomScaleNormal="100" zoomScaleSheetLayoutView="100" workbookViewId="0">
      <selection activeCell="E1" sqref="E1:K1048576"/>
    </sheetView>
  </sheetViews>
  <sheetFormatPr defaultRowHeight="15" x14ac:dyDescent="0.25"/>
  <cols>
    <col min="1" max="1" width="15.85546875" customWidth="1"/>
    <col min="2" max="2" width="73.85546875" style="92" customWidth="1"/>
    <col min="3" max="3" width="12.5703125" customWidth="1"/>
    <col min="4" max="4" width="23.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181</v>
      </c>
      <c r="B5" s="172"/>
      <c r="C5" s="172"/>
      <c r="D5" s="172"/>
    </row>
    <row r="6" spans="1:4" ht="15.75" x14ac:dyDescent="0.25">
      <c r="A6" s="2"/>
      <c r="B6" s="119"/>
      <c r="C6" s="2"/>
      <c r="D6" s="2"/>
    </row>
    <row r="7" spans="1:4" ht="15.75" x14ac:dyDescent="0.25">
      <c r="A7" s="2" t="s">
        <v>12</v>
      </c>
      <c r="B7" s="119"/>
      <c r="C7" s="2"/>
      <c r="D7" s="2"/>
    </row>
    <row r="8" spans="1:4" ht="87" customHeight="1" x14ac:dyDescent="0.25">
      <c r="A8" s="4" t="s">
        <v>0</v>
      </c>
      <c r="B8" s="120" t="s">
        <v>1</v>
      </c>
      <c r="C8" s="4" t="s">
        <v>8</v>
      </c>
      <c r="D8" s="4" t="s">
        <v>2</v>
      </c>
    </row>
    <row r="9" spans="1:4" ht="15.75" x14ac:dyDescent="0.25">
      <c r="A9" s="6"/>
      <c r="B9" s="122" t="s">
        <v>3</v>
      </c>
      <c r="C9" s="71"/>
      <c r="D9" s="72"/>
    </row>
    <row r="10" spans="1:4" ht="99.75" customHeight="1" x14ac:dyDescent="0.25">
      <c r="A10" s="9">
        <v>1100</v>
      </c>
      <c r="B10" s="104" t="s">
        <v>1101</v>
      </c>
      <c r="C10" s="73">
        <v>48.03</v>
      </c>
      <c r="D10" s="7">
        <f>C10*$D$39</f>
        <v>2641.65</v>
      </c>
    </row>
    <row r="11" spans="1:4" ht="53.45" customHeight="1" x14ac:dyDescent="0.25">
      <c r="A11" s="9">
        <v>1200</v>
      </c>
      <c r="B11" s="104" t="s">
        <v>1102</v>
      </c>
      <c r="C11" s="73">
        <f>ROUND(C10*0.2359,2)+0.58</f>
        <v>11.91</v>
      </c>
      <c r="D11" s="7">
        <f t="shared" ref="D11:D15" si="0">C11*$D$39</f>
        <v>655.04999999999995</v>
      </c>
    </row>
    <row r="12" spans="1:4" ht="16.5" customHeight="1" x14ac:dyDescent="0.25">
      <c r="A12" s="9">
        <v>2264</v>
      </c>
      <c r="B12" s="104" t="s">
        <v>336</v>
      </c>
      <c r="C12" s="73">
        <v>0.01</v>
      </c>
      <c r="D12" s="7">
        <f t="shared" si="0"/>
        <v>0.55000000000000004</v>
      </c>
    </row>
    <row r="13" spans="1:4" ht="15" customHeight="1" x14ac:dyDescent="0.25">
      <c r="A13" s="9">
        <v>2311</v>
      </c>
      <c r="B13" s="104" t="s">
        <v>263</v>
      </c>
      <c r="C13" s="71">
        <v>0.06</v>
      </c>
      <c r="D13" s="7">
        <f t="shared" si="0"/>
        <v>3.3</v>
      </c>
    </row>
    <row r="14" spans="1:4" ht="18" customHeight="1" x14ac:dyDescent="0.25">
      <c r="A14" s="9">
        <v>2322</v>
      </c>
      <c r="B14" s="104" t="s">
        <v>529</v>
      </c>
      <c r="C14" s="73">
        <v>4.91</v>
      </c>
      <c r="D14" s="7">
        <f t="shared" si="0"/>
        <v>270.05</v>
      </c>
    </row>
    <row r="15" spans="1:4" ht="35.25" customHeight="1" x14ac:dyDescent="0.25">
      <c r="A15" s="9">
        <v>5238</v>
      </c>
      <c r="B15" s="104" t="s">
        <v>264</v>
      </c>
      <c r="C15" s="73">
        <v>0.02</v>
      </c>
      <c r="D15" s="7">
        <f t="shared" si="0"/>
        <v>1.1000000000000001</v>
      </c>
    </row>
    <row r="16" spans="1:4" ht="15.75" x14ac:dyDescent="0.25">
      <c r="A16" s="13"/>
      <c r="B16" s="126" t="s">
        <v>4</v>
      </c>
      <c r="C16" s="74">
        <f>SUM(C10:C15)</f>
        <v>64.94</v>
      </c>
      <c r="D16" s="75">
        <f>SUM(D10:D15)</f>
        <v>3571.7000000000003</v>
      </c>
    </row>
    <row r="17" spans="1:4" ht="15.75" x14ac:dyDescent="0.25">
      <c r="A17" s="6"/>
      <c r="B17" s="125" t="s">
        <v>5</v>
      </c>
      <c r="C17" s="71"/>
      <c r="D17" s="76"/>
    </row>
    <row r="18" spans="1:4" ht="261" customHeight="1" x14ac:dyDescent="0.25">
      <c r="A18" s="9">
        <v>1100</v>
      </c>
      <c r="B18" s="104" t="s">
        <v>1362</v>
      </c>
      <c r="C18" s="130">
        <f>0.24+2.05+3.27</f>
        <v>5.5600000000000005</v>
      </c>
      <c r="D18" s="7">
        <f t="shared" ref="D18:D35" si="1">C18*$D$39</f>
        <v>305.8</v>
      </c>
    </row>
    <row r="19" spans="1:4" ht="48.75" customHeight="1" x14ac:dyDescent="0.25">
      <c r="A19" s="9">
        <v>1200</v>
      </c>
      <c r="B19" s="104" t="s">
        <v>1103</v>
      </c>
      <c r="C19" s="73">
        <f>ROUND(C18*0.2359,2)</f>
        <v>1.31</v>
      </c>
      <c r="D19" s="7">
        <f t="shared" si="1"/>
        <v>72.05</v>
      </c>
    </row>
    <row r="20" spans="1:4" ht="18" customHeight="1" x14ac:dyDescent="0.25">
      <c r="A20" s="9">
        <v>2210</v>
      </c>
      <c r="B20" s="104" t="s">
        <v>386</v>
      </c>
      <c r="C20" s="77">
        <v>0.24</v>
      </c>
      <c r="D20" s="7">
        <f t="shared" si="1"/>
        <v>13.2</v>
      </c>
    </row>
    <row r="21" spans="1:4" ht="31.5" x14ac:dyDescent="0.25">
      <c r="A21" s="9">
        <v>2220</v>
      </c>
      <c r="B21" s="104" t="s">
        <v>1104</v>
      </c>
      <c r="C21" s="79">
        <v>1.07</v>
      </c>
      <c r="D21" s="7">
        <f t="shared" si="1"/>
        <v>58.85</v>
      </c>
    </row>
    <row r="22" spans="1:4" ht="31.5" x14ac:dyDescent="0.25">
      <c r="A22" s="9">
        <v>2230</v>
      </c>
      <c r="B22" s="104" t="s">
        <v>1105</v>
      </c>
      <c r="C22" s="73">
        <v>0.15</v>
      </c>
      <c r="D22" s="7">
        <f t="shared" si="1"/>
        <v>8.25</v>
      </c>
    </row>
    <row r="23" spans="1:4" ht="30" customHeight="1" x14ac:dyDescent="0.25">
      <c r="A23" s="103">
        <v>2242</v>
      </c>
      <c r="B23" s="104" t="s">
        <v>1631</v>
      </c>
      <c r="C23" s="73">
        <v>2</v>
      </c>
      <c r="D23" s="7">
        <f t="shared" si="1"/>
        <v>110</v>
      </c>
    </row>
    <row r="24" spans="1:4" ht="31.5" customHeight="1" x14ac:dyDescent="0.25">
      <c r="A24" s="103">
        <v>2243</v>
      </c>
      <c r="B24" s="104" t="s">
        <v>419</v>
      </c>
      <c r="C24" s="71">
        <v>0.04</v>
      </c>
      <c r="D24" s="7">
        <f t="shared" si="1"/>
        <v>2.2000000000000002</v>
      </c>
    </row>
    <row r="25" spans="1:4" ht="31.5" customHeight="1" x14ac:dyDescent="0.25">
      <c r="A25" s="103">
        <v>2244</v>
      </c>
      <c r="B25" s="104" t="s">
        <v>1106</v>
      </c>
      <c r="C25" s="73">
        <v>0.11</v>
      </c>
      <c r="D25" s="7">
        <f t="shared" si="1"/>
        <v>6.05</v>
      </c>
    </row>
    <row r="26" spans="1:4" ht="36" customHeight="1" x14ac:dyDescent="0.25">
      <c r="A26" s="103">
        <v>2261</v>
      </c>
      <c r="B26" s="104" t="s">
        <v>1107</v>
      </c>
      <c r="C26" s="71">
        <v>4.22</v>
      </c>
      <c r="D26" s="7">
        <f t="shared" si="1"/>
        <v>232.1</v>
      </c>
    </row>
    <row r="27" spans="1:4" ht="31.5" x14ac:dyDescent="0.25">
      <c r="A27" s="163">
        <v>2250</v>
      </c>
      <c r="B27" s="104" t="s">
        <v>1108</v>
      </c>
      <c r="C27" s="73">
        <v>0.72</v>
      </c>
      <c r="D27" s="7">
        <f t="shared" si="1"/>
        <v>39.6</v>
      </c>
    </row>
    <row r="28" spans="1:4" ht="48" customHeight="1" x14ac:dyDescent="0.25">
      <c r="A28" s="164"/>
      <c r="B28" s="104" t="s">
        <v>1109</v>
      </c>
      <c r="C28" s="71">
        <v>0.65</v>
      </c>
      <c r="D28" s="7">
        <f t="shared" si="1"/>
        <v>35.75</v>
      </c>
    </row>
    <row r="29" spans="1:4" ht="15.75" x14ac:dyDescent="0.25">
      <c r="A29" s="103">
        <v>2262</v>
      </c>
      <c r="B29" s="104" t="s">
        <v>337</v>
      </c>
      <c r="C29" s="71">
        <v>7.66</v>
      </c>
      <c r="D29" s="7">
        <f t="shared" si="1"/>
        <v>421.3</v>
      </c>
    </row>
    <row r="30" spans="1:4" ht="15.75" x14ac:dyDescent="0.25">
      <c r="A30" s="103">
        <v>2311</v>
      </c>
      <c r="B30" s="104" t="s">
        <v>446</v>
      </c>
      <c r="C30" s="71">
        <v>0.15</v>
      </c>
      <c r="D30" s="7">
        <f t="shared" si="1"/>
        <v>8.25</v>
      </c>
    </row>
    <row r="31" spans="1:4" ht="15.75" x14ac:dyDescent="0.25">
      <c r="A31" s="103">
        <v>2312</v>
      </c>
      <c r="B31" s="104" t="s">
        <v>475</v>
      </c>
      <c r="C31" s="71">
        <v>0.12</v>
      </c>
      <c r="D31" s="7">
        <f t="shared" si="1"/>
        <v>6.6</v>
      </c>
    </row>
    <row r="32" spans="1:4" ht="31.5" x14ac:dyDescent="0.25">
      <c r="A32" s="103">
        <v>2350</v>
      </c>
      <c r="B32" s="104" t="s">
        <v>265</v>
      </c>
      <c r="C32" s="71">
        <f>0.02+0.01+0.01</f>
        <v>0.04</v>
      </c>
      <c r="D32" s="7">
        <f t="shared" si="1"/>
        <v>2.2000000000000002</v>
      </c>
    </row>
    <row r="33" spans="1:4" ht="15.75" x14ac:dyDescent="0.25">
      <c r="A33" s="103">
        <v>2519</v>
      </c>
      <c r="B33" s="104" t="s">
        <v>338</v>
      </c>
      <c r="C33" s="73">
        <v>0.1</v>
      </c>
      <c r="D33" s="7">
        <f t="shared" si="1"/>
        <v>5.5</v>
      </c>
    </row>
    <row r="34" spans="1:4" ht="19.5" customHeight="1" x14ac:dyDescent="0.25">
      <c r="A34" s="9">
        <v>5120</v>
      </c>
      <c r="B34" s="104" t="s">
        <v>785</v>
      </c>
      <c r="C34" s="71">
        <v>1.21</v>
      </c>
      <c r="D34" s="7">
        <f t="shared" si="1"/>
        <v>66.55</v>
      </c>
    </row>
    <row r="35" spans="1:4" ht="31.5" x14ac:dyDescent="0.25">
      <c r="A35" s="9">
        <v>5238</v>
      </c>
      <c r="B35" s="104" t="s">
        <v>786</v>
      </c>
      <c r="C35" s="71">
        <v>1.04</v>
      </c>
      <c r="D35" s="7">
        <f t="shared" si="1"/>
        <v>57.2</v>
      </c>
    </row>
    <row r="36" spans="1:4" ht="15.75" x14ac:dyDescent="0.25">
      <c r="A36" s="13"/>
      <c r="B36" s="131" t="s">
        <v>6</v>
      </c>
      <c r="C36" s="74">
        <f>SUM(C18:C35)</f>
        <v>26.39</v>
      </c>
      <c r="D36" s="75">
        <f>SUM(D18:D35)</f>
        <v>1451.45</v>
      </c>
    </row>
    <row r="37" spans="1:4" ht="15.75" x14ac:dyDescent="0.25">
      <c r="A37" s="13"/>
      <c r="B37" s="131" t="s">
        <v>7</v>
      </c>
      <c r="C37" s="74">
        <f>C16+C36</f>
        <v>91.33</v>
      </c>
      <c r="D37" s="75">
        <f>D16+D36</f>
        <v>5023.1500000000005</v>
      </c>
    </row>
    <row r="38" spans="1:4" ht="15.75" x14ac:dyDescent="0.25">
      <c r="A38" s="2"/>
      <c r="B38" s="119"/>
      <c r="C38" s="2"/>
      <c r="D38" s="2"/>
    </row>
    <row r="39" spans="1:4" ht="15.75" x14ac:dyDescent="0.25">
      <c r="A39" s="170" t="s">
        <v>9</v>
      </c>
      <c r="B39" s="171"/>
      <c r="C39" s="10"/>
      <c r="D39" s="6">
        <v>55</v>
      </c>
    </row>
    <row r="40" spans="1:4" ht="31.15" customHeight="1" x14ac:dyDescent="0.25">
      <c r="A40" s="170" t="s">
        <v>17</v>
      </c>
      <c r="B40" s="171"/>
      <c r="C40" s="10"/>
      <c r="D40" s="18">
        <f>D37/D39</f>
        <v>91.330000000000013</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9" fitToHeight="0" orientation="portrait" r:id="rId1"/>
  <headerFooter>
    <oddFooter>&amp;C&amp;"Times New Roman,Regular"&amp;12&amp;P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42"/>
  <sheetViews>
    <sheetView view="pageBreakPreview" zoomScaleNormal="100" zoomScaleSheetLayoutView="100" workbookViewId="0">
      <selection activeCell="E1" sqref="E1:J1048576"/>
    </sheetView>
  </sheetViews>
  <sheetFormatPr defaultRowHeight="15" x14ac:dyDescent="0.25"/>
  <cols>
    <col min="1" max="1" width="15.140625" customWidth="1"/>
    <col min="2" max="2" width="76.7109375" style="92" customWidth="1"/>
    <col min="3" max="3" width="15.42578125" customWidth="1"/>
    <col min="4" max="4" width="21.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182</v>
      </c>
      <c r="B5" s="172"/>
      <c r="C5" s="172"/>
      <c r="D5" s="172"/>
    </row>
    <row r="6" spans="1:4" ht="15.75" x14ac:dyDescent="0.25">
      <c r="A6" s="2"/>
      <c r="B6" s="119"/>
      <c r="C6" s="2"/>
      <c r="D6" s="2"/>
    </row>
    <row r="7" spans="1:4" ht="15.75" x14ac:dyDescent="0.25">
      <c r="A7" s="2" t="s">
        <v>12</v>
      </c>
      <c r="B7" s="119"/>
      <c r="C7" s="2"/>
      <c r="D7" s="2"/>
    </row>
    <row r="8" spans="1:4" ht="81.75" customHeight="1" x14ac:dyDescent="0.25">
      <c r="A8" s="4" t="s">
        <v>0</v>
      </c>
      <c r="B8" s="120" t="s">
        <v>1</v>
      </c>
      <c r="C8" s="4" t="s">
        <v>8</v>
      </c>
      <c r="D8" s="4" t="s">
        <v>2</v>
      </c>
    </row>
    <row r="9" spans="1:4" ht="15.75" x14ac:dyDescent="0.25">
      <c r="A9" s="6"/>
      <c r="B9" s="122" t="s">
        <v>3</v>
      </c>
      <c r="C9" s="71"/>
      <c r="D9" s="72"/>
    </row>
    <row r="10" spans="1:4" ht="95.25" customHeight="1" x14ac:dyDescent="0.25">
      <c r="A10" s="9">
        <v>1100</v>
      </c>
      <c r="B10" s="104" t="s">
        <v>1110</v>
      </c>
      <c r="C10" s="73">
        <v>56.76</v>
      </c>
      <c r="D10" s="7">
        <f>C10*$D$39</f>
        <v>3405.6</v>
      </c>
    </row>
    <row r="11" spans="1:4" ht="51.6" customHeight="1" x14ac:dyDescent="0.25">
      <c r="A11" s="9">
        <v>1200</v>
      </c>
      <c r="B11" s="104" t="s">
        <v>1111</v>
      </c>
      <c r="C11" s="73">
        <f>ROUND(C10*0.2359,2)+0.69</f>
        <v>14.08</v>
      </c>
      <c r="D11" s="7">
        <f t="shared" ref="D11:D14" si="0">C11*$D$39</f>
        <v>844.8</v>
      </c>
    </row>
    <row r="12" spans="1:4" ht="15.75" x14ac:dyDescent="0.25">
      <c r="A12" s="9">
        <v>2264</v>
      </c>
      <c r="B12" s="104" t="s">
        <v>596</v>
      </c>
      <c r="C12" s="73">
        <v>0.01</v>
      </c>
      <c r="D12" s="7">
        <f t="shared" si="0"/>
        <v>0.6</v>
      </c>
    </row>
    <row r="13" spans="1:4" ht="15.75" x14ac:dyDescent="0.25">
      <c r="A13" s="9">
        <v>2311</v>
      </c>
      <c r="B13" s="104" t="s">
        <v>597</v>
      </c>
      <c r="C13" s="71">
        <v>0.06</v>
      </c>
      <c r="D13" s="7">
        <f t="shared" si="0"/>
        <v>3.5999999999999996</v>
      </c>
    </row>
    <row r="14" spans="1:4" ht="15.75" x14ac:dyDescent="0.25">
      <c r="A14" s="9">
        <v>2322</v>
      </c>
      <c r="B14" s="104" t="s">
        <v>598</v>
      </c>
      <c r="C14" s="73">
        <v>4.91</v>
      </c>
      <c r="D14" s="7">
        <f t="shared" si="0"/>
        <v>294.60000000000002</v>
      </c>
    </row>
    <row r="15" spans="1:4" ht="31.5" x14ac:dyDescent="0.25">
      <c r="A15" s="9">
        <v>5238</v>
      </c>
      <c r="B15" s="104" t="s">
        <v>599</v>
      </c>
      <c r="C15" s="73">
        <v>0.02</v>
      </c>
      <c r="D15" s="7">
        <f>C15*$D$39</f>
        <v>1.2</v>
      </c>
    </row>
    <row r="16" spans="1:4" ht="15.75" x14ac:dyDescent="0.25">
      <c r="A16" s="13"/>
      <c r="B16" s="126" t="s">
        <v>4</v>
      </c>
      <c r="C16" s="74">
        <f>SUM(C10:C15)</f>
        <v>75.84</v>
      </c>
      <c r="D16" s="75">
        <f>SUM(D10:D15)</f>
        <v>4550.4000000000005</v>
      </c>
    </row>
    <row r="17" spans="1:4" ht="15.75" x14ac:dyDescent="0.25">
      <c r="A17" s="6"/>
      <c r="B17" s="125" t="s">
        <v>5</v>
      </c>
      <c r="C17" s="71"/>
      <c r="D17" s="76"/>
    </row>
    <row r="18" spans="1:4" ht="265.5" customHeight="1" x14ac:dyDescent="0.25">
      <c r="A18" s="9">
        <v>1100</v>
      </c>
      <c r="B18" s="104" t="s">
        <v>1361</v>
      </c>
      <c r="C18" s="130">
        <f>0.24+2.05+3.27</f>
        <v>5.5600000000000005</v>
      </c>
      <c r="D18" s="7">
        <f t="shared" ref="D18:D35" si="1">C18*$D$39</f>
        <v>333.6</v>
      </c>
    </row>
    <row r="19" spans="1:4" ht="56.25" customHeight="1" x14ac:dyDescent="0.25">
      <c r="A19" s="9">
        <v>1200</v>
      </c>
      <c r="B19" s="104" t="s">
        <v>1112</v>
      </c>
      <c r="C19" s="73">
        <f>ROUND(C18*0.2359,2)</f>
        <v>1.31</v>
      </c>
      <c r="D19" s="7">
        <f t="shared" si="1"/>
        <v>78.600000000000009</v>
      </c>
    </row>
    <row r="20" spans="1:4" ht="15.75" x14ac:dyDescent="0.25">
      <c r="A20" s="9">
        <v>2210</v>
      </c>
      <c r="B20" s="104" t="s">
        <v>600</v>
      </c>
      <c r="C20" s="77">
        <v>0.28999999999999998</v>
      </c>
      <c r="D20" s="7">
        <f t="shared" si="1"/>
        <v>17.399999999999999</v>
      </c>
    </row>
    <row r="21" spans="1:4" ht="15.75" x14ac:dyDescent="0.25">
      <c r="A21" s="9">
        <v>2220</v>
      </c>
      <c r="B21" s="124" t="s">
        <v>1113</v>
      </c>
      <c r="C21" s="79">
        <v>1.27</v>
      </c>
      <c r="D21" s="7">
        <f t="shared" si="1"/>
        <v>76.2</v>
      </c>
    </row>
    <row r="22" spans="1:4" ht="31.5" customHeight="1" x14ac:dyDescent="0.25">
      <c r="A22" s="9">
        <v>2230</v>
      </c>
      <c r="B22" s="104" t="s">
        <v>1114</v>
      </c>
      <c r="C22" s="71">
        <v>0.17</v>
      </c>
      <c r="D22" s="7">
        <f t="shared" si="1"/>
        <v>10.200000000000001</v>
      </c>
    </row>
    <row r="23" spans="1:4" ht="31.5" x14ac:dyDescent="0.25">
      <c r="A23" s="9">
        <v>2242</v>
      </c>
      <c r="B23" s="104" t="s">
        <v>1632</v>
      </c>
      <c r="C23" s="73">
        <v>2</v>
      </c>
      <c r="D23" s="7">
        <f t="shared" si="1"/>
        <v>120</v>
      </c>
    </row>
    <row r="24" spans="1:4" ht="31.5" x14ac:dyDescent="0.25">
      <c r="A24" s="9">
        <v>2243</v>
      </c>
      <c r="B24" s="104" t="s">
        <v>601</v>
      </c>
      <c r="C24" s="71">
        <v>0.05</v>
      </c>
      <c r="D24" s="7">
        <f t="shared" si="1"/>
        <v>3</v>
      </c>
    </row>
    <row r="25" spans="1:4" ht="32.25" customHeight="1" x14ac:dyDescent="0.25">
      <c r="A25" s="9">
        <v>2244</v>
      </c>
      <c r="B25" s="104" t="s">
        <v>1115</v>
      </c>
      <c r="C25" s="73">
        <v>0.13</v>
      </c>
      <c r="D25" s="7">
        <f t="shared" si="1"/>
        <v>7.8000000000000007</v>
      </c>
    </row>
    <row r="26" spans="1:4" ht="15.75" x14ac:dyDescent="0.25">
      <c r="A26" s="9">
        <v>2261</v>
      </c>
      <c r="B26" s="104" t="s">
        <v>1116</v>
      </c>
      <c r="C26" s="71">
        <v>4.9800000000000004</v>
      </c>
      <c r="D26" s="7">
        <f t="shared" si="1"/>
        <v>298.8</v>
      </c>
    </row>
    <row r="27" spans="1:4" ht="31.5" x14ac:dyDescent="0.25">
      <c r="A27" s="163">
        <v>2250</v>
      </c>
      <c r="B27" s="104" t="s">
        <v>1117</v>
      </c>
      <c r="C27" s="73">
        <v>0.85</v>
      </c>
      <c r="D27" s="7">
        <f t="shared" si="1"/>
        <v>51</v>
      </c>
    </row>
    <row r="28" spans="1:4" ht="47.25" customHeight="1" x14ac:dyDescent="0.25">
      <c r="A28" s="164"/>
      <c r="B28" s="104" t="s">
        <v>1118</v>
      </c>
      <c r="C28" s="71">
        <v>0.77</v>
      </c>
      <c r="D28" s="7">
        <f t="shared" si="1"/>
        <v>46.2</v>
      </c>
    </row>
    <row r="29" spans="1:4" ht="15.75" x14ac:dyDescent="0.25">
      <c r="A29" s="9">
        <v>2262</v>
      </c>
      <c r="B29" s="104" t="s">
        <v>602</v>
      </c>
      <c r="C29" s="71">
        <v>7.66</v>
      </c>
      <c r="D29" s="7">
        <f t="shared" si="1"/>
        <v>459.6</v>
      </c>
    </row>
    <row r="30" spans="1:4" ht="15.75" x14ac:dyDescent="0.25">
      <c r="A30" s="9">
        <v>2311</v>
      </c>
      <c r="B30" s="104" t="s">
        <v>603</v>
      </c>
      <c r="C30" s="71">
        <v>0.18</v>
      </c>
      <c r="D30" s="7">
        <f t="shared" si="1"/>
        <v>10.799999999999999</v>
      </c>
    </row>
    <row r="31" spans="1:4" ht="15.75" x14ac:dyDescent="0.25">
      <c r="A31" s="9">
        <v>2312</v>
      </c>
      <c r="B31" s="104" t="s">
        <v>604</v>
      </c>
      <c r="C31" s="71">
        <v>0.14000000000000001</v>
      </c>
      <c r="D31" s="7">
        <f t="shared" si="1"/>
        <v>8.4</v>
      </c>
    </row>
    <row r="32" spans="1:4" ht="31.5" x14ac:dyDescent="0.25">
      <c r="A32" s="9">
        <v>2350</v>
      </c>
      <c r="B32" s="104" t="s">
        <v>605</v>
      </c>
      <c r="C32" s="71">
        <f>0.02+0.01+0.02</f>
        <v>0.05</v>
      </c>
      <c r="D32" s="7">
        <f t="shared" si="1"/>
        <v>3</v>
      </c>
    </row>
    <row r="33" spans="1:4" ht="15.75" x14ac:dyDescent="0.25">
      <c r="A33" s="9">
        <v>2519</v>
      </c>
      <c r="B33" s="104" t="s">
        <v>606</v>
      </c>
      <c r="C33" s="73">
        <v>0.1</v>
      </c>
      <c r="D33" s="7">
        <f t="shared" si="1"/>
        <v>6</v>
      </c>
    </row>
    <row r="34" spans="1:4" ht="16.5" customHeight="1" x14ac:dyDescent="0.25">
      <c r="A34" s="9">
        <v>5120</v>
      </c>
      <c r="B34" s="104" t="s">
        <v>787</v>
      </c>
      <c r="C34" s="71">
        <v>1.43</v>
      </c>
      <c r="D34" s="7">
        <f t="shared" si="1"/>
        <v>85.8</v>
      </c>
    </row>
    <row r="35" spans="1:4" ht="31.5" x14ac:dyDescent="0.25">
      <c r="A35" s="9">
        <v>5238</v>
      </c>
      <c r="B35" s="104" t="s">
        <v>788</v>
      </c>
      <c r="C35" s="73">
        <v>1.22</v>
      </c>
      <c r="D35" s="7">
        <f t="shared" si="1"/>
        <v>73.2</v>
      </c>
    </row>
    <row r="36" spans="1:4" ht="15.75" x14ac:dyDescent="0.25">
      <c r="A36" s="13"/>
      <c r="B36" s="131" t="s">
        <v>6</v>
      </c>
      <c r="C36" s="74">
        <f>SUM(C18:C35)</f>
        <v>28.160000000000004</v>
      </c>
      <c r="D36" s="75">
        <f>SUM(D18:D35)</f>
        <v>1689.6000000000001</v>
      </c>
    </row>
    <row r="37" spans="1:4" ht="15.75" x14ac:dyDescent="0.25">
      <c r="A37" s="13"/>
      <c r="B37" s="131" t="s">
        <v>7</v>
      </c>
      <c r="C37" s="74">
        <f>C16+C36</f>
        <v>104</v>
      </c>
      <c r="D37" s="75">
        <f>D16+D36</f>
        <v>6240.0000000000009</v>
      </c>
    </row>
    <row r="38" spans="1:4" ht="15.75" x14ac:dyDescent="0.25">
      <c r="A38" s="2"/>
      <c r="B38" s="119"/>
      <c r="C38" s="2"/>
      <c r="D38" s="2"/>
    </row>
    <row r="39" spans="1:4" ht="15.75" x14ac:dyDescent="0.25">
      <c r="A39" s="170" t="s">
        <v>9</v>
      </c>
      <c r="B39" s="171"/>
      <c r="C39" s="10"/>
      <c r="D39" s="6">
        <v>60</v>
      </c>
    </row>
    <row r="40" spans="1:4" ht="30" customHeight="1" x14ac:dyDescent="0.25">
      <c r="A40" s="170" t="s">
        <v>17</v>
      </c>
      <c r="B40" s="171"/>
      <c r="C40" s="10"/>
      <c r="D40" s="18">
        <f>D37/D39</f>
        <v>104.00000000000001</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7" fitToHeight="0" orientation="portrait" r:id="rId1"/>
  <headerFooter>
    <oddFooter>&amp;C&amp;"Times New Roman,Regular"&amp;12&amp;P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D42"/>
  <sheetViews>
    <sheetView view="pageBreakPreview" topLeftCell="C37" zoomScaleNormal="100" zoomScaleSheetLayoutView="100" workbookViewId="0">
      <selection activeCell="F1" sqref="F1:I1048576"/>
    </sheetView>
  </sheetViews>
  <sheetFormatPr defaultRowHeight="15" x14ac:dyDescent="0.25"/>
  <cols>
    <col min="1" max="1" width="16" customWidth="1"/>
    <col min="2" max="2" width="85.140625" style="92" customWidth="1"/>
    <col min="3" max="3" width="12.5703125" customWidth="1"/>
    <col min="4" max="4" width="22.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183</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0.6" customHeight="1" x14ac:dyDescent="0.25">
      <c r="A10" s="9">
        <v>1100</v>
      </c>
      <c r="B10" s="104" t="s">
        <v>1119</v>
      </c>
      <c r="C10" s="73">
        <v>61.12</v>
      </c>
      <c r="D10" s="7">
        <f>C10*$D$39</f>
        <v>1222.3999999999999</v>
      </c>
    </row>
    <row r="11" spans="1:4" ht="42" customHeight="1" x14ac:dyDescent="0.25">
      <c r="A11" s="9">
        <v>1200</v>
      </c>
      <c r="B11" s="104" t="s">
        <v>1120</v>
      </c>
      <c r="C11" s="73">
        <f>ROUND(C10*0.2359,2)+0.74</f>
        <v>15.16</v>
      </c>
      <c r="D11" s="7">
        <f t="shared" ref="D11:D14" si="0">C11*$D$39</f>
        <v>303.2</v>
      </c>
    </row>
    <row r="12" spans="1:4" ht="15.75" x14ac:dyDescent="0.25">
      <c r="A12" s="9">
        <v>2264</v>
      </c>
      <c r="B12" s="104" t="s">
        <v>607</v>
      </c>
      <c r="C12" s="73">
        <v>0.01</v>
      </c>
      <c r="D12" s="7">
        <f t="shared" si="0"/>
        <v>0.2</v>
      </c>
    </row>
    <row r="13" spans="1:4" ht="15.75" x14ac:dyDescent="0.25">
      <c r="A13" s="9">
        <v>2311</v>
      </c>
      <c r="B13" s="104" t="s">
        <v>608</v>
      </c>
      <c r="C13" s="71">
        <v>0.06</v>
      </c>
      <c r="D13" s="7">
        <f t="shared" si="0"/>
        <v>1.2</v>
      </c>
    </row>
    <row r="14" spans="1:4" ht="15.75" x14ac:dyDescent="0.25">
      <c r="A14" s="9">
        <v>2322</v>
      </c>
      <c r="B14" s="124" t="s">
        <v>609</v>
      </c>
      <c r="C14" s="73">
        <v>4.91</v>
      </c>
      <c r="D14" s="7">
        <f t="shared" si="0"/>
        <v>98.2</v>
      </c>
    </row>
    <row r="15" spans="1:4" ht="31.5" x14ac:dyDescent="0.25">
      <c r="A15" s="9">
        <v>5238</v>
      </c>
      <c r="B15" s="104" t="s">
        <v>610</v>
      </c>
      <c r="C15" s="73">
        <v>0.02</v>
      </c>
      <c r="D15" s="7">
        <f>C15*$D$39</f>
        <v>0.4</v>
      </c>
    </row>
    <row r="16" spans="1:4" ht="15.75" x14ac:dyDescent="0.25">
      <c r="A16" s="13"/>
      <c r="B16" s="126" t="s">
        <v>4</v>
      </c>
      <c r="C16" s="74">
        <f>SUM(C10:C15)</f>
        <v>81.28</v>
      </c>
      <c r="D16" s="75">
        <f>SUM(D10:D15)</f>
        <v>1625.6000000000001</v>
      </c>
    </row>
    <row r="17" spans="1:4" ht="15.75" x14ac:dyDescent="0.25">
      <c r="A17" s="6"/>
      <c r="B17" s="125" t="s">
        <v>5</v>
      </c>
      <c r="C17" s="71"/>
      <c r="D17" s="76"/>
    </row>
    <row r="18" spans="1:4" ht="213" customHeight="1" x14ac:dyDescent="0.25">
      <c r="A18" s="9">
        <v>1100</v>
      </c>
      <c r="B18" s="104" t="s">
        <v>1360</v>
      </c>
      <c r="C18" s="130">
        <f>0.24+2.05+3.27</f>
        <v>5.5600000000000005</v>
      </c>
      <c r="D18" s="7">
        <f t="shared" ref="D18:D35" si="1">C18*$D$39</f>
        <v>111.20000000000002</v>
      </c>
    </row>
    <row r="19" spans="1:4" ht="42.75" customHeight="1" x14ac:dyDescent="0.25">
      <c r="A19" s="9">
        <v>1200</v>
      </c>
      <c r="B19" s="104" t="s">
        <v>1121</v>
      </c>
      <c r="C19" s="73">
        <f>ROUND(C18*0.2359,2)</f>
        <v>1.31</v>
      </c>
      <c r="D19" s="7">
        <f t="shared" si="1"/>
        <v>26.200000000000003</v>
      </c>
    </row>
    <row r="20" spans="1:4" ht="15.75" x14ac:dyDescent="0.25">
      <c r="A20" s="9">
        <v>2210</v>
      </c>
      <c r="B20" s="104" t="s">
        <v>611</v>
      </c>
      <c r="C20" s="77">
        <v>0.31</v>
      </c>
      <c r="D20" s="7">
        <f t="shared" si="1"/>
        <v>6.2</v>
      </c>
    </row>
    <row r="21" spans="1:4" ht="15.75" x14ac:dyDescent="0.25">
      <c r="A21" s="9">
        <v>2220</v>
      </c>
      <c r="B21" s="124" t="s">
        <v>1122</v>
      </c>
      <c r="C21" s="79">
        <v>1.37</v>
      </c>
      <c r="D21" s="7">
        <f t="shared" si="1"/>
        <v>27.400000000000002</v>
      </c>
    </row>
    <row r="22" spans="1:4" ht="32.25" customHeight="1" x14ac:dyDescent="0.25">
      <c r="A22" s="9">
        <v>2230</v>
      </c>
      <c r="B22" s="104" t="s">
        <v>1123</v>
      </c>
      <c r="C22" s="71">
        <v>0.18</v>
      </c>
      <c r="D22" s="7">
        <f t="shared" si="1"/>
        <v>3.5999999999999996</v>
      </c>
    </row>
    <row r="23" spans="1:4" ht="15.75" x14ac:dyDescent="0.25">
      <c r="A23" s="9">
        <v>2242</v>
      </c>
      <c r="B23" s="124" t="s">
        <v>1634</v>
      </c>
      <c r="C23" s="73">
        <v>2</v>
      </c>
      <c r="D23" s="7">
        <f t="shared" si="1"/>
        <v>40</v>
      </c>
    </row>
    <row r="24" spans="1:4" ht="31.5" customHeight="1" x14ac:dyDescent="0.25">
      <c r="A24" s="9">
        <v>2243</v>
      </c>
      <c r="B24" s="104" t="s">
        <v>612</v>
      </c>
      <c r="C24" s="73">
        <v>0.06</v>
      </c>
      <c r="D24" s="7">
        <f t="shared" si="1"/>
        <v>1.2</v>
      </c>
    </row>
    <row r="25" spans="1:4" ht="31.5" x14ac:dyDescent="0.25">
      <c r="A25" s="9">
        <v>2244</v>
      </c>
      <c r="B25" s="104" t="s">
        <v>1124</v>
      </c>
      <c r="C25" s="71">
        <v>0.14000000000000001</v>
      </c>
      <c r="D25" s="7">
        <f t="shared" si="1"/>
        <v>2.8000000000000003</v>
      </c>
    </row>
    <row r="26" spans="1:4" ht="30" customHeight="1" x14ac:dyDescent="0.25">
      <c r="A26" s="9">
        <v>2261</v>
      </c>
      <c r="B26" s="104" t="s">
        <v>1125</v>
      </c>
      <c r="C26" s="73">
        <v>5.36</v>
      </c>
      <c r="D26" s="7">
        <f t="shared" si="1"/>
        <v>107.2</v>
      </c>
    </row>
    <row r="27" spans="1:4" ht="37.9" customHeight="1" x14ac:dyDescent="0.25">
      <c r="A27" s="163">
        <v>2250</v>
      </c>
      <c r="B27" s="104" t="s">
        <v>1126</v>
      </c>
      <c r="C27" s="73">
        <v>0.91</v>
      </c>
      <c r="D27" s="7">
        <f t="shared" si="1"/>
        <v>18.2</v>
      </c>
    </row>
    <row r="28" spans="1:4" ht="47.25" customHeight="1" x14ac:dyDescent="0.25">
      <c r="A28" s="164"/>
      <c r="B28" s="104" t="s">
        <v>1127</v>
      </c>
      <c r="C28" s="73">
        <v>0.83</v>
      </c>
      <c r="D28" s="7">
        <f t="shared" si="1"/>
        <v>16.599999999999998</v>
      </c>
    </row>
    <row r="29" spans="1:4" ht="15.75" x14ac:dyDescent="0.25">
      <c r="A29" s="9">
        <v>2262</v>
      </c>
      <c r="B29" s="104" t="s">
        <v>613</v>
      </c>
      <c r="C29" s="71">
        <v>7.66</v>
      </c>
      <c r="D29" s="7">
        <f t="shared" si="1"/>
        <v>153.19999999999999</v>
      </c>
    </row>
    <row r="30" spans="1:4" ht="15.75" x14ac:dyDescent="0.25">
      <c r="A30" s="9">
        <v>2311</v>
      </c>
      <c r="B30" s="124" t="s">
        <v>614</v>
      </c>
      <c r="C30" s="73">
        <v>0.2</v>
      </c>
      <c r="D30" s="7">
        <f t="shared" si="1"/>
        <v>4</v>
      </c>
    </row>
    <row r="31" spans="1:4" ht="15.75" customHeight="1" x14ac:dyDescent="0.25">
      <c r="A31" s="9">
        <v>2312</v>
      </c>
      <c r="B31" s="104" t="s">
        <v>615</v>
      </c>
      <c r="C31" s="71">
        <v>0.16</v>
      </c>
      <c r="D31" s="7">
        <f t="shared" si="1"/>
        <v>3.2</v>
      </c>
    </row>
    <row r="32" spans="1:4" ht="15.75" x14ac:dyDescent="0.25">
      <c r="A32" s="9">
        <v>2350</v>
      </c>
      <c r="B32" s="104" t="s">
        <v>616</v>
      </c>
      <c r="C32" s="73">
        <f>0.02+0.02+0.01</f>
        <v>0.05</v>
      </c>
      <c r="D32" s="7">
        <f t="shared" si="1"/>
        <v>1</v>
      </c>
    </row>
    <row r="33" spans="1:4" ht="15.75" x14ac:dyDescent="0.25">
      <c r="A33" s="9">
        <v>2519</v>
      </c>
      <c r="B33" s="124" t="s">
        <v>617</v>
      </c>
      <c r="C33" s="73">
        <v>0.1</v>
      </c>
      <c r="D33" s="7">
        <f t="shared" si="1"/>
        <v>2</v>
      </c>
    </row>
    <row r="34" spans="1:4" ht="15.75" x14ac:dyDescent="0.25">
      <c r="A34" s="9">
        <v>5120</v>
      </c>
      <c r="B34" s="104" t="s">
        <v>508</v>
      </c>
      <c r="C34" s="71">
        <v>1.54</v>
      </c>
      <c r="D34" s="7">
        <f t="shared" si="1"/>
        <v>30.8</v>
      </c>
    </row>
    <row r="35" spans="1:4" ht="31.5" x14ac:dyDescent="0.25">
      <c r="A35" s="9">
        <v>5238</v>
      </c>
      <c r="B35" s="104" t="s">
        <v>789</v>
      </c>
      <c r="C35" s="71">
        <v>1.32</v>
      </c>
      <c r="D35" s="7">
        <f t="shared" si="1"/>
        <v>26.400000000000002</v>
      </c>
    </row>
    <row r="36" spans="1:4" ht="15.75" x14ac:dyDescent="0.25">
      <c r="A36" s="13"/>
      <c r="B36" s="131" t="s">
        <v>6</v>
      </c>
      <c r="C36" s="74">
        <f>SUM(C18:C35)</f>
        <v>29.060000000000002</v>
      </c>
      <c r="D36" s="75">
        <f>SUM(D18:D35)</f>
        <v>581.19999999999993</v>
      </c>
    </row>
    <row r="37" spans="1:4" ht="15.75" x14ac:dyDescent="0.25">
      <c r="A37" s="13"/>
      <c r="B37" s="131" t="s">
        <v>7</v>
      </c>
      <c r="C37" s="74">
        <f>C16+C36</f>
        <v>110.34</v>
      </c>
      <c r="D37" s="75">
        <f>D16+D36</f>
        <v>2206.8000000000002</v>
      </c>
    </row>
    <row r="38" spans="1:4" ht="15.75" x14ac:dyDescent="0.25">
      <c r="A38" s="2"/>
      <c r="B38" s="119"/>
      <c r="C38" s="2"/>
      <c r="D38" s="2"/>
    </row>
    <row r="39" spans="1:4" ht="15.75" x14ac:dyDescent="0.25">
      <c r="A39" s="170" t="s">
        <v>9</v>
      </c>
      <c r="B39" s="171"/>
      <c r="C39" s="10"/>
      <c r="D39" s="6">
        <v>20</v>
      </c>
    </row>
    <row r="40" spans="1:4" ht="31.9" customHeight="1" x14ac:dyDescent="0.25">
      <c r="A40" s="170" t="s">
        <v>17</v>
      </c>
      <c r="B40" s="171"/>
      <c r="C40" s="10"/>
      <c r="D40" s="18">
        <f>D37/D39</f>
        <v>110.34</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4" fitToHeight="0" orientation="portrait" r:id="rId1"/>
  <headerFooter>
    <oddFooter>&amp;C&amp;"Times New Roman,Regular"&amp;12&amp;P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42"/>
  <sheetViews>
    <sheetView view="pageBreakPreview" zoomScaleNormal="100" zoomScaleSheetLayoutView="100" workbookViewId="0">
      <selection activeCell="F1" sqref="F1:I1048576"/>
    </sheetView>
  </sheetViews>
  <sheetFormatPr defaultRowHeight="15" x14ac:dyDescent="0.25"/>
  <cols>
    <col min="1" max="1" width="15.140625" customWidth="1"/>
    <col min="2" max="2" width="81.7109375" style="92" customWidth="1"/>
    <col min="3" max="3" width="12.5703125" customWidth="1"/>
    <col min="4" max="4" width="22.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9.5" customHeight="1" x14ac:dyDescent="0.25">
      <c r="A5" s="169" t="s">
        <v>184</v>
      </c>
      <c r="B5" s="169"/>
      <c r="C5" s="169"/>
      <c r="D5" s="169"/>
    </row>
    <row r="6" spans="1:4" ht="15.75" x14ac:dyDescent="0.25">
      <c r="A6" s="2"/>
      <c r="B6" s="119"/>
      <c r="C6" s="2"/>
      <c r="D6" s="2"/>
    </row>
    <row r="7" spans="1:4" ht="15.75" x14ac:dyDescent="0.25">
      <c r="A7" s="2" t="s">
        <v>12</v>
      </c>
      <c r="B7" s="119"/>
      <c r="C7" s="2"/>
      <c r="D7" s="2"/>
    </row>
    <row r="8" spans="1:4" ht="85.5" customHeight="1" x14ac:dyDescent="0.25">
      <c r="A8" s="4" t="s">
        <v>0</v>
      </c>
      <c r="B8" s="120" t="s">
        <v>1</v>
      </c>
      <c r="C8" s="4" t="s">
        <v>8</v>
      </c>
      <c r="D8" s="4" t="s">
        <v>2</v>
      </c>
    </row>
    <row r="9" spans="1:4" ht="15.75" x14ac:dyDescent="0.25">
      <c r="A9" s="6"/>
      <c r="B9" s="122" t="s">
        <v>3</v>
      </c>
      <c r="C9" s="71"/>
      <c r="D9" s="72"/>
    </row>
    <row r="10" spans="1:4" ht="87" customHeight="1" x14ac:dyDescent="0.25">
      <c r="A10" s="9">
        <v>1100</v>
      </c>
      <c r="B10" s="104" t="s">
        <v>1128</v>
      </c>
      <c r="C10" s="73">
        <v>104.78</v>
      </c>
      <c r="D10" s="7">
        <f>C10*$D$39</f>
        <v>3038.62</v>
      </c>
    </row>
    <row r="11" spans="1:4" ht="54.75" customHeight="1" x14ac:dyDescent="0.25">
      <c r="A11" s="9">
        <v>1200</v>
      </c>
      <c r="B11" s="104" t="s">
        <v>1129</v>
      </c>
      <c r="C11" s="73">
        <f>ROUND(C10*0.2359,2)+1.27</f>
        <v>25.99</v>
      </c>
      <c r="D11" s="7">
        <f t="shared" ref="D11:D14" si="0">C11*$D$39</f>
        <v>753.70999999999992</v>
      </c>
    </row>
    <row r="12" spans="1:4" ht="15" customHeight="1" x14ac:dyDescent="0.25">
      <c r="A12" s="9">
        <v>2264</v>
      </c>
      <c r="B12" s="104" t="s">
        <v>339</v>
      </c>
      <c r="C12" s="73">
        <v>0.01</v>
      </c>
      <c r="D12" s="7">
        <f t="shared" si="0"/>
        <v>0.28999999999999998</v>
      </c>
    </row>
    <row r="13" spans="1:4" ht="15.75" x14ac:dyDescent="0.25">
      <c r="A13" s="9">
        <v>2311</v>
      </c>
      <c r="B13" s="104" t="s">
        <v>266</v>
      </c>
      <c r="C13" s="71">
        <v>0.06</v>
      </c>
      <c r="D13" s="7">
        <f t="shared" si="0"/>
        <v>1.74</v>
      </c>
    </row>
    <row r="14" spans="1:4" ht="15.75" x14ac:dyDescent="0.25">
      <c r="A14" s="9">
        <v>2322</v>
      </c>
      <c r="B14" s="104" t="s">
        <v>530</v>
      </c>
      <c r="C14" s="73">
        <v>4.91</v>
      </c>
      <c r="D14" s="7">
        <f t="shared" si="0"/>
        <v>142.39000000000001</v>
      </c>
    </row>
    <row r="15" spans="1:4" ht="31.5" x14ac:dyDescent="0.25">
      <c r="A15" s="9">
        <v>5238</v>
      </c>
      <c r="B15" s="104" t="s">
        <v>267</v>
      </c>
      <c r="C15" s="73">
        <v>0.02</v>
      </c>
      <c r="D15" s="7">
        <f>C15*$D$39</f>
        <v>0.57999999999999996</v>
      </c>
    </row>
    <row r="16" spans="1:4" ht="15.75" x14ac:dyDescent="0.25">
      <c r="A16" s="13"/>
      <c r="B16" s="126" t="s">
        <v>4</v>
      </c>
      <c r="C16" s="74">
        <f>SUM(C10:C15)</f>
        <v>135.77000000000001</v>
      </c>
      <c r="D16" s="75">
        <f>SUM(D10:D15)</f>
        <v>3937.3299999999995</v>
      </c>
    </row>
    <row r="17" spans="1:4" ht="15.75" x14ac:dyDescent="0.25">
      <c r="A17" s="6"/>
      <c r="B17" s="125" t="s">
        <v>5</v>
      </c>
      <c r="C17" s="71"/>
      <c r="D17" s="76"/>
    </row>
    <row r="18" spans="1:4" ht="228" customHeight="1" x14ac:dyDescent="0.25">
      <c r="A18" s="9">
        <v>1100</v>
      </c>
      <c r="B18" s="104" t="s">
        <v>1359</v>
      </c>
      <c r="C18" s="130">
        <f>0.24+2.05+3.27</f>
        <v>5.5600000000000005</v>
      </c>
      <c r="D18" s="7">
        <f t="shared" ref="D18:D35" si="1">C18*$D$39</f>
        <v>161.24</v>
      </c>
    </row>
    <row r="19" spans="1:4" ht="47.25" x14ac:dyDescent="0.25">
      <c r="A19" s="9">
        <v>1200</v>
      </c>
      <c r="B19" s="104" t="s">
        <v>1130</v>
      </c>
      <c r="C19" s="73">
        <f>ROUND(C18*0.2359,2)</f>
        <v>1.31</v>
      </c>
      <c r="D19" s="7">
        <f t="shared" si="1"/>
        <v>37.99</v>
      </c>
    </row>
    <row r="20" spans="1:4" ht="15.75" x14ac:dyDescent="0.25">
      <c r="A20" s="9">
        <v>2210</v>
      </c>
      <c r="B20" s="104" t="s">
        <v>387</v>
      </c>
      <c r="C20" s="77">
        <v>0.53</v>
      </c>
      <c r="D20" s="7">
        <f t="shared" si="1"/>
        <v>15.370000000000001</v>
      </c>
    </row>
    <row r="21" spans="1:4" ht="15.75" x14ac:dyDescent="0.25">
      <c r="A21" s="9">
        <v>2220</v>
      </c>
      <c r="B21" s="104" t="s">
        <v>1131</v>
      </c>
      <c r="C21" s="79">
        <v>2.34</v>
      </c>
      <c r="D21" s="7">
        <f t="shared" si="1"/>
        <v>67.86</v>
      </c>
    </row>
    <row r="22" spans="1:4" ht="31.5" x14ac:dyDescent="0.25">
      <c r="A22" s="9">
        <v>2230</v>
      </c>
      <c r="B22" s="104" t="s">
        <v>1132</v>
      </c>
      <c r="C22" s="71">
        <v>0.32</v>
      </c>
      <c r="D22" s="7">
        <f t="shared" si="1"/>
        <v>9.2799999999999994</v>
      </c>
    </row>
    <row r="23" spans="1:4" ht="31.5" x14ac:dyDescent="0.25">
      <c r="A23" s="9">
        <v>2242</v>
      </c>
      <c r="B23" s="104" t="s">
        <v>1633</v>
      </c>
      <c r="C23" s="73">
        <v>2</v>
      </c>
      <c r="D23" s="7">
        <f t="shared" si="1"/>
        <v>58</v>
      </c>
    </row>
    <row r="24" spans="1:4" ht="31.5" x14ac:dyDescent="0.25">
      <c r="A24" s="9">
        <v>2243</v>
      </c>
      <c r="B24" s="104" t="s">
        <v>420</v>
      </c>
      <c r="C24" s="73">
        <v>0.09</v>
      </c>
      <c r="D24" s="7">
        <f t="shared" si="1"/>
        <v>2.61</v>
      </c>
    </row>
    <row r="25" spans="1:4" ht="31.5" x14ac:dyDescent="0.25">
      <c r="A25" s="9">
        <v>2244</v>
      </c>
      <c r="B25" s="104" t="s">
        <v>1133</v>
      </c>
      <c r="C25" s="71">
        <v>0.25</v>
      </c>
      <c r="D25" s="7">
        <f t="shared" si="1"/>
        <v>7.25</v>
      </c>
    </row>
    <row r="26" spans="1:4" ht="19.5" customHeight="1" x14ac:dyDescent="0.25">
      <c r="A26" s="9">
        <v>2261</v>
      </c>
      <c r="B26" s="104" t="s">
        <v>1134</v>
      </c>
      <c r="C26" s="73">
        <v>9.1999999999999993</v>
      </c>
      <c r="D26" s="7">
        <f t="shared" si="1"/>
        <v>266.79999999999995</v>
      </c>
    </row>
    <row r="27" spans="1:4" ht="31.5" x14ac:dyDescent="0.25">
      <c r="A27" s="163">
        <v>2250</v>
      </c>
      <c r="B27" s="104" t="s">
        <v>1135</v>
      </c>
      <c r="C27" s="73">
        <v>1.57</v>
      </c>
      <c r="D27" s="7">
        <f t="shared" si="1"/>
        <v>45.53</v>
      </c>
    </row>
    <row r="28" spans="1:4" ht="37.5" customHeight="1" x14ac:dyDescent="0.25">
      <c r="A28" s="164"/>
      <c r="B28" s="104" t="s">
        <v>1136</v>
      </c>
      <c r="C28" s="73">
        <v>1.43</v>
      </c>
      <c r="D28" s="7">
        <f t="shared" si="1"/>
        <v>41.47</v>
      </c>
    </row>
    <row r="29" spans="1:4" ht="15.75" x14ac:dyDescent="0.25">
      <c r="A29" s="9">
        <v>2262</v>
      </c>
      <c r="B29" s="104" t="s">
        <v>340</v>
      </c>
      <c r="C29" s="71">
        <v>7.66</v>
      </c>
      <c r="D29" s="7">
        <f t="shared" si="1"/>
        <v>222.14000000000001</v>
      </c>
    </row>
    <row r="30" spans="1:4" ht="15.75" x14ac:dyDescent="0.25">
      <c r="A30" s="9">
        <v>2311</v>
      </c>
      <c r="B30" s="104" t="s">
        <v>447</v>
      </c>
      <c r="C30" s="73">
        <v>0.34</v>
      </c>
      <c r="D30" s="7">
        <f t="shared" si="1"/>
        <v>9.8600000000000012</v>
      </c>
    </row>
    <row r="31" spans="1:4" ht="15.75" customHeight="1" x14ac:dyDescent="0.25">
      <c r="A31" s="9">
        <v>2312</v>
      </c>
      <c r="B31" s="104" t="s">
        <v>476</v>
      </c>
      <c r="C31" s="71">
        <v>0.27</v>
      </c>
      <c r="D31" s="7">
        <f t="shared" si="1"/>
        <v>7.83</v>
      </c>
    </row>
    <row r="32" spans="1:4" ht="15.75" x14ac:dyDescent="0.25">
      <c r="A32" s="9">
        <v>2350</v>
      </c>
      <c r="B32" s="104" t="s">
        <v>268</v>
      </c>
      <c r="C32" s="73">
        <f>0.04+0.02+0.03</f>
        <v>0.09</v>
      </c>
      <c r="D32" s="7">
        <f t="shared" si="1"/>
        <v>2.61</v>
      </c>
    </row>
    <row r="33" spans="1:4" ht="15.75" x14ac:dyDescent="0.25">
      <c r="A33" s="9">
        <v>2519</v>
      </c>
      <c r="B33" s="104" t="s">
        <v>341</v>
      </c>
      <c r="C33" s="73">
        <v>0.1</v>
      </c>
      <c r="D33" s="7">
        <f t="shared" si="1"/>
        <v>2.9000000000000004</v>
      </c>
    </row>
    <row r="34" spans="1:4" ht="15.75" x14ac:dyDescent="0.25">
      <c r="A34" s="9">
        <v>5120</v>
      </c>
      <c r="B34" s="104" t="s">
        <v>790</v>
      </c>
      <c r="C34" s="71">
        <v>2.64</v>
      </c>
      <c r="D34" s="7">
        <f t="shared" si="1"/>
        <v>76.56</v>
      </c>
    </row>
    <row r="35" spans="1:4" ht="31.5" x14ac:dyDescent="0.25">
      <c r="A35" s="9">
        <v>5238</v>
      </c>
      <c r="B35" s="104" t="s">
        <v>791</v>
      </c>
      <c r="C35" s="71">
        <v>2.2599999999999998</v>
      </c>
      <c r="D35" s="7">
        <f t="shared" si="1"/>
        <v>65.539999999999992</v>
      </c>
    </row>
    <row r="36" spans="1:4" ht="15.75" x14ac:dyDescent="0.25">
      <c r="A36" s="13"/>
      <c r="B36" s="131" t="s">
        <v>6</v>
      </c>
      <c r="C36" s="74">
        <f>SUM(C18:C35)</f>
        <v>37.960000000000015</v>
      </c>
      <c r="D36" s="75">
        <f>SUM(D18:D35)</f>
        <v>1100.8399999999999</v>
      </c>
    </row>
    <row r="37" spans="1:4" ht="15.75" x14ac:dyDescent="0.25">
      <c r="A37" s="13"/>
      <c r="B37" s="131" t="s">
        <v>7</v>
      </c>
      <c r="C37" s="74">
        <f>C16+C36</f>
        <v>173.73000000000002</v>
      </c>
      <c r="D37" s="75">
        <f>D16+D36</f>
        <v>5038.1699999999992</v>
      </c>
    </row>
    <row r="38" spans="1:4" ht="15.75" x14ac:dyDescent="0.25">
      <c r="A38" s="2"/>
      <c r="B38" s="119"/>
      <c r="C38" s="2"/>
      <c r="D38" s="2"/>
    </row>
    <row r="39" spans="1:4" ht="15.75" x14ac:dyDescent="0.25">
      <c r="A39" s="170" t="s">
        <v>9</v>
      </c>
      <c r="B39" s="171"/>
      <c r="C39" s="10"/>
      <c r="D39" s="6">
        <v>29</v>
      </c>
    </row>
    <row r="40" spans="1:4" ht="32.450000000000003" customHeight="1" x14ac:dyDescent="0.25">
      <c r="A40" s="170" t="s">
        <v>17</v>
      </c>
      <c r="B40" s="171"/>
      <c r="C40" s="10"/>
      <c r="D40" s="18">
        <f>D37/D39</f>
        <v>173.72999999999996</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6" fitToHeight="0" orientation="portrait" r:id="rId1"/>
  <headerFooter>
    <oddFooter>&amp;C&amp;"Times New Roman,Regular"&amp;12&amp;P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D42"/>
  <sheetViews>
    <sheetView view="pageBreakPreview" topLeftCell="C1" zoomScaleNormal="100" zoomScaleSheetLayoutView="100" workbookViewId="0">
      <selection activeCell="E1" sqref="E1:K1048576"/>
    </sheetView>
  </sheetViews>
  <sheetFormatPr defaultRowHeight="15" x14ac:dyDescent="0.25"/>
  <cols>
    <col min="1" max="1" width="15.140625" customWidth="1"/>
    <col min="2" max="2" width="95.5703125" style="92" customWidth="1"/>
    <col min="3" max="3" width="12.5703125" customWidth="1"/>
    <col min="4" max="4" width="19.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185</v>
      </c>
      <c r="B5" s="172"/>
      <c r="C5" s="172"/>
      <c r="D5" s="172"/>
    </row>
    <row r="6" spans="1:4" ht="15.75" x14ac:dyDescent="0.25">
      <c r="A6" s="2"/>
      <c r="B6" s="119"/>
      <c r="C6" s="2"/>
      <c r="D6" s="2"/>
    </row>
    <row r="7" spans="1:4" ht="15.75" x14ac:dyDescent="0.25">
      <c r="A7" s="2" t="s">
        <v>12</v>
      </c>
      <c r="B7" s="119"/>
      <c r="C7" s="2"/>
      <c r="D7" s="2"/>
    </row>
    <row r="8" spans="1:4" ht="81.75" customHeight="1" x14ac:dyDescent="0.25">
      <c r="A8" s="4" t="s">
        <v>0</v>
      </c>
      <c r="B8" s="120" t="s">
        <v>1</v>
      </c>
      <c r="C8" s="4" t="s">
        <v>8</v>
      </c>
      <c r="D8" s="4" t="s">
        <v>2</v>
      </c>
    </row>
    <row r="9" spans="1:4" ht="15.75" x14ac:dyDescent="0.25">
      <c r="A9" s="6"/>
      <c r="B9" s="122" t="s">
        <v>3</v>
      </c>
      <c r="C9" s="71"/>
      <c r="D9" s="72"/>
    </row>
    <row r="10" spans="1:4" ht="77.25" customHeight="1" x14ac:dyDescent="0.25">
      <c r="A10" s="9">
        <v>1100</v>
      </c>
      <c r="B10" s="104" t="s">
        <v>1137</v>
      </c>
      <c r="C10" s="73">
        <v>48.03</v>
      </c>
      <c r="D10" s="7">
        <f>C10*$D$39</f>
        <v>1440.9</v>
      </c>
    </row>
    <row r="11" spans="1:4" ht="36" customHeight="1" x14ac:dyDescent="0.25">
      <c r="A11" s="9">
        <v>1200</v>
      </c>
      <c r="B11" s="104" t="s">
        <v>1146</v>
      </c>
      <c r="C11" s="73">
        <f>ROUND(C10*0.2359,2)+0.58</f>
        <v>11.91</v>
      </c>
      <c r="D11" s="7">
        <f t="shared" ref="D11:D14" si="0">C11*$D$39</f>
        <v>357.3</v>
      </c>
    </row>
    <row r="12" spans="1:4" ht="18" customHeight="1" x14ac:dyDescent="0.25">
      <c r="A12" s="9">
        <v>2264</v>
      </c>
      <c r="B12" s="104" t="s">
        <v>618</v>
      </c>
      <c r="C12" s="73">
        <v>0.01</v>
      </c>
      <c r="D12" s="7">
        <f t="shared" si="0"/>
        <v>0.3</v>
      </c>
    </row>
    <row r="13" spans="1:4" ht="16.5" customHeight="1" x14ac:dyDescent="0.25">
      <c r="A13" s="9">
        <v>2311</v>
      </c>
      <c r="B13" s="104" t="s">
        <v>276</v>
      </c>
      <c r="C13" s="71">
        <v>0.06</v>
      </c>
      <c r="D13" s="7">
        <f t="shared" si="0"/>
        <v>1.7999999999999998</v>
      </c>
    </row>
    <row r="14" spans="1:4" ht="15.75" x14ac:dyDescent="0.25">
      <c r="A14" s="9">
        <v>2322</v>
      </c>
      <c r="B14" s="104" t="s">
        <v>536</v>
      </c>
      <c r="C14" s="73">
        <v>4.91</v>
      </c>
      <c r="D14" s="7">
        <f t="shared" si="0"/>
        <v>147.30000000000001</v>
      </c>
    </row>
    <row r="15" spans="1:4" ht="33.75" customHeight="1" x14ac:dyDescent="0.25">
      <c r="A15" s="9">
        <v>5238</v>
      </c>
      <c r="B15" s="104" t="s">
        <v>277</v>
      </c>
      <c r="C15" s="73">
        <v>0.02</v>
      </c>
      <c r="D15" s="7">
        <f>C15*$D$39</f>
        <v>0.6</v>
      </c>
    </row>
    <row r="16" spans="1:4" ht="15.75" x14ac:dyDescent="0.25">
      <c r="A16" s="13"/>
      <c r="B16" s="126" t="s">
        <v>4</v>
      </c>
      <c r="C16" s="74">
        <f>SUM(C10:C15)</f>
        <v>64.94</v>
      </c>
      <c r="D16" s="75">
        <f>SUM(D10:D15)</f>
        <v>1948.1999999999998</v>
      </c>
    </row>
    <row r="17" spans="1:4" ht="15.75" x14ac:dyDescent="0.25">
      <c r="A17" s="6"/>
      <c r="B17" s="125" t="s">
        <v>5</v>
      </c>
      <c r="C17" s="71"/>
      <c r="D17" s="76"/>
    </row>
    <row r="18" spans="1:4" ht="210.75" customHeight="1" x14ac:dyDescent="0.25">
      <c r="A18" s="9">
        <v>1100</v>
      </c>
      <c r="B18" s="104" t="s">
        <v>1353</v>
      </c>
      <c r="C18" s="130">
        <f>0.24+2.05+3.27</f>
        <v>5.5600000000000005</v>
      </c>
      <c r="D18" s="7">
        <f t="shared" ref="D18:D35" si="1">C18*$D$39</f>
        <v>166.8</v>
      </c>
    </row>
    <row r="19" spans="1:4" ht="45" customHeight="1" x14ac:dyDescent="0.25">
      <c r="A19" s="9">
        <v>1200</v>
      </c>
      <c r="B19" s="104" t="s">
        <v>1054</v>
      </c>
      <c r="C19" s="73">
        <f>ROUND(C18*0.2359,2)</f>
        <v>1.31</v>
      </c>
      <c r="D19" s="7">
        <f t="shared" si="1"/>
        <v>39.300000000000004</v>
      </c>
    </row>
    <row r="20" spans="1:4" ht="15.75" x14ac:dyDescent="0.25">
      <c r="A20" s="9">
        <v>2210</v>
      </c>
      <c r="B20" s="104" t="s">
        <v>619</v>
      </c>
      <c r="C20" s="77">
        <v>0.24</v>
      </c>
      <c r="D20" s="7">
        <f t="shared" si="1"/>
        <v>7.1999999999999993</v>
      </c>
    </row>
    <row r="21" spans="1:4" ht="15.75" x14ac:dyDescent="0.25">
      <c r="A21" s="9">
        <v>2220</v>
      </c>
      <c r="B21" s="104" t="s">
        <v>1138</v>
      </c>
      <c r="C21" s="79">
        <v>1.07</v>
      </c>
      <c r="D21" s="7">
        <f t="shared" si="1"/>
        <v>32.1</v>
      </c>
    </row>
    <row r="22" spans="1:4" ht="31.5" x14ac:dyDescent="0.25">
      <c r="A22" s="9">
        <v>2230</v>
      </c>
      <c r="B22" s="104" t="s">
        <v>1139</v>
      </c>
      <c r="C22" s="73">
        <v>0.15</v>
      </c>
      <c r="D22" s="7">
        <f t="shared" si="1"/>
        <v>4.5</v>
      </c>
    </row>
    <row r="23" spans="1:4" ht="18.75" customHeight="1" x14ac:dyDescent="0.25">
      <c r="A23" s="9">
        <v>2242</v>
      </c>
      <c r="B23" s="104" t="s">
        <v>1635</v>
      </c>
      <c r="C23" s="73">
        <v>2</v>
      </c>
      <c r="D23" s="7">
        <f t="shared" si="1"/>
        <v>60</v>
      </c>
    </row>
    <row r="24" spans="1:4" ht="15.75" x14ac:dyDescent="0.25">
      <c r="A24" s="9">
        <v>2243</v>
      </c>
      <c r="B24" s="104" t="s">
        <v>424</v>
      </c>
      <c r="C24" s="71">
        <v>0.04</v>
      </c>
      <c r="D24" s="7">
        <f t="shared" si="1"/>
        <v>1.2</v>
      </c>
    </row>
    <row r="25" spans="1:4" ht="31.5" customHeight="1" x14ac:dyDescent="0.25">
      <c r="A25" s="9">
        <v>2244</v>
      </c>
      <c r="B25" s="104" t="s">
        <v>1140</v>
      </c>
      <c r="C25" s="73">
        <v>0.11</v>
      </c>
      <c r="D25" s="7">
        <f t="shared" si="1"/>
        <v>3.3</v>
      </c>
    </row>
    <row r="26" spans="1:4" ht="15.75" x14ac:dyDescent="0.25">
      <c r="A26" s="9">
        <v>2261</v>
      </c>
      <c r="B26" s="104" t="s">
        <v>1141</v>
      </c>
      <c r="C26" s="71">
        <v>4.22</v>
      </c>
      <c r="D26" s="7">
        <f t="shared" si="1"/>
        <v>126.6</v>
      </c>
    </row>
    <row r="27" spans="1:4" ht="33" customHeight="1" x14ac:dyDescent="0.25">
      <c r="A27" s="163">
        <v>2250</v>
      </c>
      <c r="B27" s="104" t="s">
        <v>1142</v>
      </c>
      <c r="C27" s="73">
        <v>0.72</v>
      </c>
      <c r="D27" s="7">
        <f t="shared" si="1"/>
        <v>21.599999999999998</v>
      </c>
    </row>
    <row r="28" spans="1:4" ht="31.5" customHeight="1" x14ac:dyDescent="0.25">
      <c r="A28" s="164"/>
      <c r="B28" s="104" t="s">
        <v>1143</v>
      </c>
      <c r="C28" s="71">
        <v>0.65</v>
      </c>
      <c r="D28" s="7">
        <f t="shared" si="1"/>
        <v>19.5</v>
      </c>
    </row>
    <row r="29" spans="1:4" ht="15.75" x14ac:dyDescent="0.25">
      <c r="A29" s="9">
        <v>2262</v>
      </c>
      <c r="B29" s="104" t="s">
        <v>361</v>
      </c>
      <c r="C29" s="71">
        <v>7.66</v>
      </c>
      <c r="D29" s="7">
        <f t="shared" si="1"/>
        <v>229.8</v>
      </c>
    </row>
    <row r="30" spans="1:4" ht="18.75" customHeight="1" x14ac:dyDescent="0.25">
      <c r="A30" s="9">
        <v>2311</v>
      </c>
      <c r="B30" s="104" t="s">
        <v>450</v>
      </c>
      <c r="C30" s="71">
        <v>0.15</v>
      </c>
      <c r="D30" s="7">
        <f t="shared" si="1"/>
        <v>4.5</v>
      </c>
    </row>
    <row r="31" spans="1:4" ht="15.75" customHeight="1" x14ac:dyDescent="0.25">
      <c r="A31" s="9">
        <v>2312</v>
      </c>
      <c r="B31" s="104" t="s">
        <v>620</v>
      </c>
      <c r="C31" s="71">
        <v>0.12</v>
      </c>
      <c r="D31" s="7">
        <f t="shared" si="1"/>
        <v>3.5999999999999996</v>
      </c>
    </row>
    <row r="32" spans="1:4" ht="17.25" customHeight="1" x14ac:dyDescent="0.25">
      <c r="A32" s="9">
        <v>2350</v>
      </c>
      <c r="B32" s="104" t="s">
        <v>621</v>
      </c>
      <c r="C32" s="71">
        <f>0.02+0.01+0.01</f>
        <v>0.04</v>
      </c>
      <c r="D32" s="7">
        <f t="shared" si="1"/>
        <v>1.2</v>
      </c>
    </row>
    <row r="33" spans="1:4" ht="15.75" x14ac:dyDescent="0.25">
      <c r="A33" s="9">
        <v>2519</v>
      </c>
      <c r="B33" s="104" t="s">
        <v>362</v>
      </c>
      <c r="C33" s="73">
        <v>0.1</v>
      </c>
      <c r="D33" s="7">
        <f t="shared" si="1"/>
        <v>3</v>
      </c>
    </row>
    <row r="34" spans="1:4" ht="16.5" customHeight="1" x14ac:dyDescent="0.25">
      <c r="A34" s="9">
        <v>5120</v>
      </c>
      <c r="B34" s="104" t="s">
        <v>792</v>
      </c>
      <c r="C34" s="71">
        <v>1.21</v>
      </c>
      <c r="D34" s="7">
        <f t="shared" si="1"/>
        <v>36.299999999999997</v>
      </c>
    </row>
    <row r="35" spans="1:4" ht="17.25" customHeight="1" x14ac:dyDescent="0.25">
      <c r="A35" s="9">
        <v>5238</v>
      </c>
      <c r="B35" s="104" t="s">
        <v>793</v>
      </c>
      <c r="C35" s="71">
        <v>1.04</v>
      </c>
      <c r="D35" s="7">
        <f t="shared" si="1"/>
        <v>31.200000000000003</v>
      </c>
    </row>
    <row r="36" spans="1:4" ht="15.75" x14ac:dyDescent="0.25">
      <c r="A36" s="13"/>
      <c r="B36" s="131" t="s">
        <v>6</v>
      </c>
      <c r="C36" s="74">
        <f>SUM(C18:C35)</f>
        <v>26.39</v>
      </c>
      <c r="D36" s="75">
        <f>SUM(D18:D35)</f>
        <v>791.70000000000016</v>
      </c>
    </row>
    <row r="37" spans="1:4" ht="15.75" x14ac:dyDescent="0.25">
      <c r="A37" s="13"/>
      <c r="B37" s="131" t="s">
        <v>7</v>
      </c>
      <c r="C37" s="74">
        <f>C16+C36</f>
        <v>91.33</v>
      </c>
      <c r="D37" s="75">
        <f>D16+D36</f>
        <v>2739.9</v>
      </c>
    </row>
    <row r="38" spans="1:4" ht="15.75" x14ac:dyDescent="0.25">
      <c r="A38" s="2"/>
      <c r="B38" s="119"/>
      <c r="C38" s="2"/>
      <c r="D38" s="2"/>
    </row>
    <row r="39" spans="1:4" ht="15.75" x14ac:dyDescent="0.25">
      <c r="A39" s="170" t="s">
        <v>9</v>
      </c>
      <c r="B39" s="171"/>
      <c r="C39" s="10"/>
      <c r="D39" s="6">
        <v>30</v>
      </c>
    </row>
    <row r="40" spans="1:4" ht="31.9" customHeight="1" x14ac:dyDescent="0.25">
      <c r="A40" s="170" t="s">
        <v>17</v>
      </c>
      <c r="B40" s="171"/>
      <c r="C40" s="10"/>
      <c r="D40" s="18">
        <f>D37/D39</f>
        <v>91.33</v>
      </c>
    </row>
    <row r="41" spans="1:4" ht="15.75" x14ac:dyDescent="0.25">
      <c r="A41" s="2"/>
      <c r="B41" s="119"/>
      <c r="C41" s="2"/>
      <c r="D41" s="2"/>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1" fitToHeight="0" orientation="portrait" r:id="rId1"/>
  <headerFooter>
    <oddFooter>&amp;C&amp;"Times New Roman,Regular"&amp;12&amp;P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42"/>
  <sheetViews>
    <sheetView view="pageBreakPreview" zoomScaleNormal="100" zoomScaleSheetLayoutView="100" workbookViewId="0">
      <selection activeCell="F1" sqref="F1:I1048576"/>
    </sheetView>
  </sheetViews>
  <sheetFormatPr defaultRowHeight="15" x14ac:dyDescent="0.25"/>
  <cols>
    <col min="1" max="1" width="16" customWidth="1"/>
    <col min="2" max="2" width="72.7109375" style="92" customWidth="1"/>
    <col min="3" max="3" width="12.5703125" customWidth="1"/>
    <col min="4" max="4" width="23.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186</v>
      </c>
      <c r="B5" s="172"/>
      <c r="C5" s="172"/>
      <c r="D5" s="172"/>
    </row>
    <row r="6" spans="1:4" ht="15.75" x14ac:dyDescent="0.25">
      <c r="A6" s="2"/>
      <c r="B6" s="119"/>
      <c r="C6" s="2"/>
      <c r="D6" s="2"/>
    </row>
    <row r="7" spans="1:4" ht="15.75" x14ac:dyDescent="0.25">
      <c r="A7" s="2" t="s">
        <v>12</v>
      </c>
      <c r="B7" s="119"/>
      <c r="C7" s="2"/>
      <c r="D7" s="2"/>
    </row>
    <row r="8" spans="1:4" ht="63" x14ac:dyDescent="0.25">
      <c r="A8" s="4" t="s">
        <v>0</v>
      </c>
      <c r="B8" s="120" t="s">
        <v>1</v>
      </c>
      <c r="C8" s="4" t="s">
        <v>8</v>
      </c>
      <c r="D8" s="4" t="s">
        <v>2</v>
      </c>
    </row>
    <row r="9" spans="1:4" ht="15.75" x14ac:dyDescent="0.25">
      <c r="A9" s="6"/>
      <c r="B9" s="122" t="s">
        <v>3</v>
      </c>
      <c r="C9" s="71"/>
      <c r="D9" s="72"/>
    </row>
    <row r="10" spans="1:4" ht="102.75" customHeight="1" x14ac:dyDescent="0.25">
      <c r="A10" s="9">
        <v>1100</v>
      </c>
      <c r="B10" s="104" t="s">
        <v>1144</v>
      </c>
      <c r="C10" s="73">
        <v>52.39</v>
      </c>
      <c r="D10" s="7">
        <f>C10*$D$39</f>
        <v>3667.3</v>
      </c>
    </row>
    <row r="11" spans="1:4" ht="54.75" customHeight="1" x14ac:dyDescent="0.25">
      <c r="A11" s="9">
        <v>1200</v>
      </c>
      <c r="B11" s="104" t="s">
        <v>1145</v>
      </c>
      <c r="C11" s="73">
        <v>12.99</v>
      </c>
      <c r="D11" s="7">
        <f t="shared" ref="D11:D14" si="0">C11*$D$39</f>
        <v>909.30000000000007</v>
      </c>
    </row>
    <row r="12" spans="1:4" ht="15.75" x14ac:dyDescent="0.25">
      <c r="A12" s="9">
        <v>2264</v>
      </c>
      <c r="B12" s="104" t="s">
        <v>622</v>
      </c>
      <c r="C12" s="73">
        <v>0.01</v>
      </c>
      <c r="D12" s="7">
        <f t="shared" si="0"/>
        <v>0.70000000000000007</v>
      </c>
    </row>
    <row r="13" spans="1:4" ht="15.75" x14ac:dyDescent="0.25">
      <c r="A13" s="9">
        <v>2311</v>
      </c>
      <c r="B13" s="104" t="s">
        <v>551</v>
      </c>
      <c r="C13" s="71">
        <v>0.06</v>
      </c>
      <c r="D13" s="7">
        <f t="shared" si="0"/>
        <v>4.2</v>
      </c>
    </row>
    <row r="14" spans="1:4" ht="15.75" x14ac:dyDescent="0.25">
      <c r="A14" s="9">
        <v>2322</v>
      </c>
      <c r="B14" s="104" t="s">
        <v>623</v>
      </c>
      <c r="C14" s="73">
        <v>4.91</v>
      </c>
      <c r="D14" s="7">
        <f t="shared" si="0"/>
        <v>343.7</v>
      </c>
    </row>
    <row r="15" spans="1:4" ht="32.25" customHeight="1" x14ac:dyDescent="0.25">
      <c r="A15" s="9">
        <v>5238</v>
      </c>
      <c r="B15" s="104" t="s">
        <v>552</v>
      </c>
      <c r="C15" s="73">
        <v>0.02</v>
      </c>
      <c r="D15" s="7">
        <f>C15*$D$39</f>
        <v>1.4000000000000001</v>
      </c>
    </row>
    <row r="16" spans="1:4" ht="15.75" x14ac:dyDescent="0.25">
      <c r="A16" s="13"/>
      <c r="B16" s="126" t="s">
        <v>4</v>
      </c>
      <c r="C16" s="74">
        <f>SUM(C10:C15)</f>
        <v>70.38</v>
      </c>
      <c r="D16" s="75">
        <f>SUM(D10:D15)</f>
        <v>4926.5999999999995</v>
      </c>
    </row>
    <row r="17" spans="1:4" ht="15.75" x14ac:dyDescent="0.25">
      <c r="A17" s="6"/>
      <c r="B17" s="125" t="s">
        <v>5</v>
      </c>
      <c r="C17" s="71"/>
      <c r="D17" s="76"/>
    </row>
    <row r="18" spans="1:4" ht="258.75" customHeight="1" x14ac:dyDescent="0.25">
      <c r="A18" s="9">
        <v>1100</v>
      </c>
      <c r="B18" s="104" t="s">
        <v>1358</v>
      </c>
      <c r="C18" s="130">
        <f>0.24+2.05+3.27</f>
        <v>5.5600000000000005</v>
      </c>
      <c r="D18" s="7">
        <f t="shared" ref="D18:D35" si="1">C18*$D$39</f>
        <v>389.20000000000005</v>
      </c>
    </row>
    <row r="19" spans="1:4" ht="48.75" customHeight="1" x14ac:dyDescent="0.25">
      <c r="A19" s="9">
        <v>1200</v>
      </c>
      <c r="B19" s="104" t="s">
        <v>1060</v>
      </c>
      <c r="C19" s="73">
        <f>ROUND(C18*0.2359,2)</f>
        <v>1.31</v>
      </c>
      <c r="D19" s="7">
        <f t="shared" si="1"/>
        <v>91.7</v>
      </c>
    </row>
    <row r="20" spans="1:4" ht="15.75" x14ac:dyDescent="0.25">
      <c r="A20" s="9">
        <v>2210</v>
      </c>
      <c r="B20" s="104" t="s">
        <v>624</v>
      </c>
      <c r="C20" s="77">
        <v>0.27</v>
      </c>
      <c r="D20" s="7">
        <f t="shared" si="1"/>
        <v>18.900000000000002</v>
      </c>
    </row>
    <row r="21" spans="1:4" ht="31.5" x14ac:dyDescent="0.25">
      <c r="A21" s="9">
        <v>2220</v>
      </c>
      <c r="B21" s="104" t="s">
        <v>1147</v>
      </c>
      <c r="C21" s="79">
        <v>1.17</v>
      </c>
      <c r="D21" s="7">
        <f t="shared" si="1"/>
        <v>81.899999999999991</v>
      </c>
    </row>
    <row r="22" spans="1:4" ht="31.5" x14ac:dyDescent="0.25">
      <c r="A22" s="9">
        <v>2230</v>
      </c>
      <c r="B22" s="104" t="s">
        <v>1148</v>
      </c>
      <c r="C22" s="73">
        <v>0.16</v>
      </c>
      <c r="D22" s="7">
        <f t="shared" si="1"/>
        <v>11.200000000000001</v>
      </c>
    </row>
    <row r="23" spans="1:4" ht="31.5" x14ac:dyDescent="0.25">
      <c r="A23" s="9">
        <v>2242</v>
      </c>
      <c r="B23" s="104" t="s">
        <v>1636</v>
      </c>
      <c r="C23" s="73">
        <v>2</v>
      </c>
      <c r="D23" s="7">
        <f t="shared" si="1"/>
        <v>140</v>
      </c>
    </row>
    <row r="24" spans="1:4" ht="31.5" x14ac:dyDescent="0.25">
      <c r="A24" s="9">
        <v>2243</v>
      </c>
      <c r="B24" s="104" t="s">
        <v>625</v>
      </c>
      <c r="C24" s="71">
        <v>0.05</v>
      </c>
      <c r="D24" s="7">
        <f t="shared" si="1"/>
        <v>3.5</v>
      </c>
    </row>
    <row r="25" spans="1:4" ht="33.75" customHeight="1" x14ac:dyDescent="0.25">
      <c r="A25" s="9">
        <v>2244</v>
      </c>
      <c r="B25" s="104" t="s">
        <v>1149</v>
      </c>
      <c r="C25" s="73">
        <v>0.12</v>
      </c>
      <c r="D25" s="7">
        <f t="shared" si="1"/>
        <v>8.4</v>
      </c>
    </row>
    <row r="26" spans="1:4" ht="15.75" x14ac:dyDescent="0.25">
      <c r="A26" s="9">
        <v>2261</v>
      </c>
      <c r="B26" s="104" t="s">
        <v>1150</v>
      </c>
      <c r="C26" s="73">
        <v>4.5999999999999996</v>
      </c>
      <c r="D26" s="7">
        <f t="shared" si="1"/>
        <v>322</v>
      </c>
    </row>
    <row r="27" spans="1:4" ht="31.5" x14ac:dyDescent="0.25">
      <c r="A27" s="163">
        <v>2250</v>
      </c>
      <c r="B27" s="104" t="s">
        <v>1151</v>
      </c>
      <c r="C27" s="73">
        <v>0.78</v>
      </c>
      <c r="D27" s="7">
        <f t="shared" si="1"/>
        <v>54.6</v>
      </c>
    </row>
    <row r="28" spans="1:4" ht="45.75" customHeight="1" x14ac:dyDescent="0.25">
      <c r="A28" s="164"/>
      <c r="B28" s="104" t="s">
        <v>1152</v>
      </c>
      <c r="C28" s="71">
        <v>0.71</v>
      </c>
      <c r="D28" s="7">
        <f t="shared" si="1"/>
        <v>49.699999999999996</v>
      </c>
    </row>
    <row r="29" spans="1:4" ht="15.75" x14ac:dyDescent="0.25">
      <c r="A29" s="9">
        <v>2262</v>
      </c>
      <c r="B29" s="104" t="s">
        <v>626</v>
      </c>
      <c r="C29" s="71">
        <v>7.66</v>
      </c>
      <c r="D29" s="7">
        <f t="shared" si="1"/>
        <v>536.20000000000005</v>
      </c>
    </row>
    <row r="30" spans="1:4" ht="15.75" x14ac:dyDescent="0.25">
      <c r="A30" s="9">
        <v>2311</v>
      </c>
      <c r="B30" s="104" t="s">
        <v>627</v>
      </c>
      <c r="C30" s="71">
        <v>0.17</v>
      </c>
      <c r="D30" s="7">
        <f t="shared" si="1"/>
        <v>11.9</v>
      </c>
    </row>
    <row r="31" spans="1:4" ht="15.75" x14ac:dyDescent="0.25">
      <c r="A31" s="9">
        <v>2312</v>
      </c>
      <c r="B31" s="104" t="s">
        <v>628</v>
      </c>
      <c r="C31" s="71">
        <v>0.13</v>
      </c>
      <c r="D31" s="7">
        <f t="shared" si="1"/>
        <v>9.1</v>
      </c>
    </row>
    <row r="32" spans="1:4" ht="34.5" customHeight="1" x14ac:dyDescent="0.25">
      <c r="A32" s="9">
        <v>2350</v>
      </c>
      <c r="B32" s="104" t="s">
        <v>629</v>
      </c>
      <c r="C32" s="71">
        <v>0.05</v>
      </c>
      <c r="D32" s="7">
        <f t="shared" si="1"/>
        <v>3.5</v>
      </c>
    </row>
    <row r="33" spans="1:4" ht="31.5" x14ac:dyDescent="0.25">
      <c r="A33" s="9">
        <v>2519</v>
      </c>
      <c r="B33" s="104" t="s">
        <v>630</v>
      </c>
      <c r="C33" s="73">
        <v>0.1</v>
      </c>
      <c r="D33" s="7">
        <f t="shared" si="1"/>
        <v>7</v>
      </c>
    </row>
    <row r="34" spans="1:4" ht="15.75" x14ac:dyDescent="0.25">
      <c r="A34" s="9">
        <v>5120</v>
      </c>
      <c r="B34" s="104" t="s">
        <v>794</v>
      </c>
      <c r="C34" s="71">
        <v>1.32</v>
      </c>
      <c r="D34" s="7">
        <f t="shared" si="1"/>
        <v>92.4</v>
      </c>
    </row>
    <row r="35" spans="1:4" ht="31.5" x14ac:dyDescent="0.25">
      <c r="A35" s="9">
        <v>5238</v>
      </c>
      <c r="B35" s="104" t="s">
        <v>795</v>
      </c>
      <c r="C35" s="71">
        <v>1.1299999999999999</v>
      </c>
      <c r="D35" s="7">
        <f t="shared" si="1"/>
        <v>79.099999999999994</v>
      </c>
    </row>
    <row r="36" spans="1:4" ht="15.75" x14ac:dyDescent="0.25">
      <c r="A36" s="13"/>
      <c r="B36" s="131" t="s">
        <v>6</v>
      </c>
      <c r="C36" s="74">
        <f>SUM(C18:C35)</f>
        <v>27.290000000000003</v>
      </c>
      <c r="D36" s="75">
        <f>SUM(D18:D35)</f>
        <v>1910.3000000000002</v>
      </c>
    </row>
    <row r="37" spans="1:4" ht="15.75" x14ac:dyDescent="0.25">
      <c r="A37" s="13"/>
      <c r="B37" s="131" t="s">
        <v>7</v>
      </c>
      <c r="C37" s="74">
        <f>C16+C36</f>
        <v>97.67</v>
      </c>
      <c r="D37" s="75">
        <f>D16+D36</f>
        <v>6836.9</v>
      </c>
    </row>
    <row r="38" spans="1:4" ht="15.75" x14ac:dyDescent="0.25">
      <c r="A38" s="2"/>
      <c r="B38" s="119"/>
      <c r="C38" s="2"/>
      <c r="D38" s="2"/>
    </row>
    <row r="39" spans="1:4" ht="15.75" x14ac:dyDescent="0.25">
      <c r="A39" s="170" t="s">
        <v>9</v>
      </c>
      <c r="B39" s="171"/>
      <c r="C39" s="10"/>
      <c r="D39" s="6">
        <v>70</v>
      </c>
    </row>
    <row r="40" spans="1:4" ht="33" customHeight="1" x14ac:dyDescent="0.25">
      <c r="A40" s="170" t="s">
        <v>17</v>
      </c>
      <c r="B40" s="171"/>
      <c r="C40" s="10"/>
      <c r="D40" s="18">
        <f>D37/D39</f>
        <v>97.67</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9" fitToHeight="0" orientation="portrait" r:id="rId1"/>
  <headerFooter>
    <oddFooter>&amp;C&amp;"Times New Roman,Regular"&amp;12&amp;P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42"/>
  <sheetViews>
    <sheetView view="pageBreakPreview" zoomScale="90" zoomScaleNormal="100" zoomScaleSheetLayoutView="90" workbookViewId="0">
      <selection activeCell="F1" sqref="F1:J1048576"/>
    </sheetView>
  </sheetViews>
  <sheetFormatPr defaultRowHeight="15" x14ac:dyDescent="0.25"/>
  <cols>
    <col min="1" max="1" width="15.140625" customWidth="1"/>
    <col min="2" max="2" width="75.7109375" style="92" customWidth="1"/>
    <col min="3" max="3" width="12.5703125" customWidth="1"/>
    <col min="4" max="4" width="20.140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187</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7" customHeight="1" x14ac:dyDescent="0.25">
      <c r="A10" s="9">
        <v>1100</v>
      </c>
      <c r="B10" s="104" t="s">
        <v>1153</v>
      </c>
      <c r="C10" s="73">
        <v>69.86</v>
      </c>
      <c r="D10" s="7">
        <f>C10*$D$39</f>
        <v>3143.7</v>
      </c>
    </row>
    <row r="11" spans="1:4" ht="54.6" customHeight="1" x14ac:dyDescent="0.25">
      <c r="A11" s="9">
        <v>1200</v>
      </c>
      <c r="B11" s="104" t="s">
        <v>1154</v>
      </c>
      <c r="C11" s="73">
        <f>ROUND(C10*0.2359,2)+0.85</f>
        <v>17.330000000000002</v>
      </c>
      <c r="D11" s="7">
        <f t="shared" ref="D11:D14" si="0">C11*$D$39</f>
        <v>779.85000000000014</v>
      </c>
    </row>
    <row r="12" spans="1:4" ht="33" customHeight="1" x14ac:dyDescent="0.25">
      <c r="A12" s="9">
        <v>2264</v>
      </c>
      <c r="B12" s="104" t="s">
        <v>631</v>
      </c>
      <c r="C12" s="73">
        <v>0.01</v>
      </c>
      <c r="D12" s="7">
        <f t="shared" si="0"/>
        <v>0.45</v>
      </c>
    </row>
    <row r="13" spans="1:4" ht="15.75" x14ac:dyDescent="0.25">
      <c r="A13" s="9">
        <v>2311</v>
      </c>
      <c r="B13" s="104" t="s">
        <v>632</v>
      </c>
      <c r="C13" s="71">
        <v>0.06</v>
      </c>
      <c r="D13" s="7">
        <f t="shared" si="0"/>
        <v>2.6999999999999997</v>
      </c>
    </row>
    <row r="14" spans="1:4" ht="15.75" x14ac:dyDescent="0.25">
      <c r="A14" s="9">
        <v>2322</v>
      </c>
      <c r="B14" s="104" t="s">
        <v>633</v>
      </c>
      <c r="C14" s="73">
        <v>4.91</v>
      </c>
      <c r="D14" s="7">
        <f t="shared" si="0"/>
        <v>220.95000000000002</v>
      </c>
    </row>
    <row r="15" spans="1:4" ht="51.6" customHeight="1" x14ac:dyDescent="0.25">
      <c r="A15" s="9">
        <v>5238</v>
      </c>
      <c r="B15" s="104" t="s">
        <v>723</v>
      </c>
      <c r="C15" s="73">
        <v>0.02</v>
      </c>
      <c r="D15" s="7">
        <f>C15*$D$39</f>
        <v>0.9</v>
      </c>
    </row>
    <row r="16" spans="1:4" ht="15.75" x14ac:dyDescent="0.25">
      <c r="A16" s="13"/>
      <c r="B16" s="126" t="s">
        <v>4</v>
      </c>
      <c r="C16" s="74">
        <f>SUM(C10:C15)</f>
        <v>92.19</v>
      </c>
      <c r="D16" s="75">
        <f>SUM(D10:D15)</f>
        <v>4148.5499999999993</v>
      </c>
    </row>
    <row r="17" spans="1:4" ht="15.75" x14ac:dyDescent="0.25">
      <c r="A17" s="6"/>
      <c r="B17" s="125" t="s">
        <v>5</v>
      </c>
      <c r="C17" s="71"/>
      <c r="D17" s="76"/>
    </row>
    <row r="18" spans="1:4" ht="256.89999999999998" customHeight="1" x14ac:dyDescent="0.25">
      <c r="A18" s="9">
        <v>1100</v>
      </c>
      <c r="B18" s="104" t="s">
        <v>1357</v>
      </c>
      <c r="C18" s="130">
        <f>0.24+2.05+3.27</f>
        <v>5.5600000000000005</v>
      </c>
      <c r="D18" s="7">
        <f t="shared" ref="D18:D35" si="1">C18*$D$39</f>
        <v>250.20000000000002</v>
      </c>
    </row>
    <row r="19" spans="1:4" ht="51.75" customHeight="1" x14ac:dyDescent="0.25">
      <c r="A19" s="9">
        <v>1200</v>
      </c>
      <c r="B19" s="104" t="s">
        <v>1155</v>
      </c>
      <c r="C19" s="73">
        <f>ROUND(C18*0.2359,2)</f>
        <v>1.31</v>
      </c>
      <c r="D19" s="7">
        <f t="shared" si="1"/>
        <v>58.95</v>
      </c>
    </row>
    <row r="20" spans="1:4" ht="15.75" x14ac:dyDescent="0.25">
      <c r="A20" s="9">
        <v>2210</v>
      </c>
      <c r="B20" s="124" t="s">
        <v>634</v>
      </c>
      <c r="C20" s="77">
        <v>0.35</v>
      </c>
      <c r="D20" s="7">
        <f t="shared" si="1"/>
        <v>15.749999999999998</v>
      </c>
    </row>
    <row r="21" spans="1:4" ht="15.75" x14ac:dyDescent="0.25">
      <c r="A21" s="9">
        <v>2220</v>
      </c>
      <c r="B21" s="104" t="s">
        <v>1156</v>
      </c>
      <c r="C21" s="79">
        <v>1.56</v>
      </c>
      <c r="D21" s="7">
        <f t="shared" si="1"/>
        <v>70.2</v>
      </c>
    </row>
    <row r="22" spans="1:4" ht="49.5" customHeight="1" x14ac:dyDescent="0.25">
      <c r="A22" s="9">
        <v>2230</v>
      </c>
      <c r="B22" s="104" t="s">
        <v>1157</v>
      </c>
      <c r="C22" s="71">
        <v>0.21</v>
      </c>
      <c r="D22" s="7">
        <f t="shared" si="1"/>
        <v>9.4499999999999993</v>
      </c>
    </row>
    <row r="23" spans="1:4" ht="30.75" customHeight="1" x14ac:dyDescent="0.25">
      <c r="A23" s="9">
        <v>2242</v>
      </c>
      <c r="B23" s="104" t="s">
        <v>1637</v>
      </c>
      <c r="C23" s="73">
        <v>2</v>
      </c>
      <c r="D23" s="7">
        <f t="shared" si="1"/>
        <v>90</v>
      </c>
    </row>
    <row r="24" spans="1:4" ht="30.75" customHeight="1" x14ac:dyDescent="0.25">
      <c r="A24" s="9">
        <v>2243</v>
      </c>
      <c r="B24" s="104" t="s">
        <v>635</v>
      </c>
      <c r="C24" s="73">
        <v>0.06</v>
      </c>
      <c r="D24" s="7">
        <f t="shared" si="1"/>
        <v>2.6999999999999997</v>
      </c>
    </row>
    <row r="25" spans="1:4" ht="31.5" x14ac:dyDescent="0.25">
      <c r="A25" s="9">
        <v>2244</v>
      </c>
      <c r="B25" s="104" t="s">
        <v>1158</v>
      </c>
      <c r="C25" s="71">
        <v>0.16</v>
      </c>
      <c r="D25" s="7">
        <f t="shared" si="1"/>
        <v>7.2</v>
      </c>
    </row>
    <row r="26" spans="1:4" ht="33" customHeight="1" x14ac:dyDescent="0.25">
      <c r="A26" s="9">
        <v>2261</v>
      </c>
      <c r="B26" s="104" t="s">
        <v>1159</v>
      </c>
      <c r="C26" s="73">
        <v>6.13</v>
      </c>
      <c r="D26" s="7">
        <f t="shared" si="1"/>
        <v>275.85000000000002</v>
      </c>
    </row>
    <row r="27" spans="1:4" ht="31.5" x14ac:dyDescent="0.25">
      <c r="A27" s="163">
        <v>2250</v>
      </c>
      <c r="B27" s="104" t="s">
        <v>1160</v>
      </c>
      <c r="C27" s="73">
        <v>1.04</v>
      </c>
      <c r="D27" s="7">
        <f t="shared" si="1"/>
        <v>46.800000000000004</v>
      </c>
    </row>
    <row r="28" spans="1:4" ht="47.25" x14ac:dyDescent="0.25">
      <c r="A28" s="164"/>
      <c r="B28" s="104" t="s">
        <v>1161</v>
      </c>
      <c r="C28" s="73">
        <v>0.95</v>
      </c>
      <c r="D28" s="7">
        <f t="shared" si="1"/>
        <v>42.75</v>
      </c>
    </row>
    <row r="29" spans="1:4" ht="16.5" customHeight="1" x14ac:dyDescent="0.25">
      <c r="A29" s="9">
        <v>2262</v>
      </c>
      <c r="B29" s="104" t="s">
        <v>636</v>
      </c>
      <c r="C29" s="71">
        <v>7.66</v>
      </c>
      <c r="D29" s="7">
        <f t="shared" si="1"/>
        <v>344.7</v>
      </c>
    </row>
    <row r="30" spans="1:4" ht="15.75" customHeight="1" x14ac:dyDescent="0.25">
      <c r="A30" s="9">
        <v>2311</v>
      </c>
      <c r="B30" s="104" t="s">
        <v>637</v>
      </c>
      <c r="C30" s="73">
        <v>0.22</v>
      </c>
      <c r="D30" s="7">
        <f t="shared" si="1"/>
        <v>9.9</v>
      </c>
    </row>
    <row r="31" spans="1:4" ht="17.25" customHeight="1" x14ac:dyDescent="0.25">
      <c r="A31" s="9">
        <v>2312</v>
      </c>
      <c r="B31" s="104" t="s">
        <v>638</v>
      </c>
      <c r="C31" s="71">
        <v>0.18</v>
      </c>
      <c r="D31" s="7">
        <f t="shared" si="1"/>
        <v>8.1</v>
      </c>
    </row>
    <row r="32" spans="1:4" ht="31.5" x14ac:dyDescent="0.25">
      <c r="A32" s="9">
        <v>2350</v>
      </c>
      <c r="B32" s="124" t="s">
        <v>639</v>
      </c>
      <c r="C32" s="73">
        <f>0.03+0.02+0.01</f>
        <v>6.0000000000000005E-2</v>
      </c>
      <c r="D32" s="7">
        <f t="shared" si="1"/>
        <v>2.7</v>
      </c>
    </row>
    <row r="33" spans="1:4" ht="15.75" x14ac:dyDescent="0.25">
      <c r="A33" s="9">
        <v>2519</v>
      </c>
      <c r="B33" s="104" t="s">
        <v>640</v>
      </c>
      <c r="C33" s="73">
        <v>0.1</v>
      </c>
      <c r="D33" s="7">
        <f t="shared" si="1"/>
        <v>4.5</v>
      </c>
    </row>
    <row r="34" spans="1:4" ht="15.75" x14ac:dyDescent="0.25">
      <c r="A34" s="9">
        <v>5120</v>
      </c>
      <c r="B34" s="104" t="s">
        <v>796</v>
      </c>
      <c r="C34" s="71">
        <v>1.76</v>
      </c>
      <c r="D34" s="7">
        <f t="shared" si="1"/>
        <v>79.2</v>
      </c>
    </row>
    <row r="35" spans="1:4" ht="31.5" x14ac:dyDescent="0.25">
      <c r="A35" s="9">
        <v>5238</v>
      </c>
      <c r="B35" s="104" t="s">
        <v>797</v>
      </c>
      <c r="C35" s="71">
        <v>1.51</v>
      </c>
      <c r="D35" s="7">
        <f t="shared" si="1"/>
        <v>67.95</v>
      </c>
    </row>
    <row r="36" spans="1:4" ht="15.75" x14ac:dyDescent="0.25">
      <c r="A36" s="13"/>
      <c r="B36" s="131" t="s">
        <v>6</v>
      </c>
      <c r="C36" s="74">
        <f>SUM(C18:C35)</f>
        <v>30.820000000000004</v>
      </c>
      <c r="D36" s="75">
        <f>SUM(D18:D35)</f>
        <v>1386.9</v>
      </c>
    </row>
    <row r="37" spans="1:4" ht="15.75" x14ac:dyDescent="0.25">
      <c r="A37" s="13"/>
      <c r="B37" s="131" t="s">
        <v>7</v>
      </c>
      <c r="C37" s="74">
        <f>C16+C36</f>
        <v>123.01</v>
      </c>
      <c r="D37" s="75">
        <f>D16+D36</f>
        <v>5535.4499999999989</v>
      </c>
    </row>
    <row r="38" spans="1:4" ht="15.75" x14ac:dyDescent="0.25">
      <c r="A38" s="2"/>
      <c r="B38" s="119"/>
      <c r="C38" s="2"/>
      <c r="D38" s="2"/>
    </row>
    <row r="39" spans="1:4" ht="15.75" x14ac:dyDescent="0.25">
      <c r="A39" s="170" t="s">
        <v>9</v>
      </c>
      <c r="B39" s="171"/>
      <c r="C39" s="10"/>
      <c r="D39" s="6">
        <v>45</v>
      </c>
    </row>
    <row r="40" spans="1:4" ht="31.15" customHeight="1" x14ac:dyDescent="0.25">
      <c r="A40" s="170" t="s">
        <v>17</v>
      </c>
      <c r="B40" s="171"/>
      <c r="C40" s="10"/>
      <c r="D40" s="18">
        <f>D37/D39</f>
        <v>123.00999999999998</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70" fitToHeight="0" orientation="portrait" r:id="rId1"/>
  <headerFooter>
    <oddFooter>&amp;C&amp;"Times New Roman,Regular"&amp;12&amp;P</oddFooter>
  </headerFooter>
  <rowBreaks count="1" manualBreakCount="1">
    <brk id="25" max="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42"/>
  <sheetViews>
    <sheetView view="pageBreakPreview" zoomScaleNormal="100" zoomScaleSheetLayoutView="100" workbookViewId="0">
      <selection activeCell="F1" sqref="F1:J1048576"/>
    </sheetView>
  </sheetViews>
  <sheetFormatPr defaultRowHeight="15" x14ac:dyDescent="0.25"/>
  <cols>
    <col min="1" max="1" width="15.28515625" customWidth="1"/>
    <col min="2" max="2" width="70.7109375" style="92" customWidth="1"/>
    <col min="3" max="3" width="12.5703125" customWidth="1"/>
    <col min="4" max="4" width="18.71093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188</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9.6" customHeight="1" x14ac:dyDescent="0.25">
      <c r="A10" s="9">
        <v>1100</v>
      </c>
      <c r="B10" s="104" t="s">
        <v>1170</v>
      </c>
      <c r="C10" s="73">
        <v>122.25</v>
      </c>
      <c r="D10" s="7">
        <f>C10*$D$39</f>
        <v>10758</v>
      </c>
    </row>
    <row r="11" spans="1:4" ht="54" customHeight="1" x14ac:dyDescent="0.25">
      <c r="A11" s="9">
        <v>1200</v>
      </c>
      <c r="B11" s="104" t="s">
        <v>1162</v>
      </c>
      <c r="C11" s="73">
        <f>ROUND(C10*0.2359,2)+1.48</f>
        <v>30.32</v>
      </c>
      <c r="D11" s="7">
        <f t="shared" ref="D11:D15" si="0">C11*$D$39</f>
        <v>2668.16</v>
      </c>
    </row>
    <row r="12" spans="1:4" ht="15.75" x14ac:dyDescent="0.25">
      <c r="A12" s="9">
        <v>2264</v>
      </c>
      <c r="B12" s="104" t="s">
        <v>342</v>
      </c>
      <c r="C12" s="73">
        <v>0.01</v>
      </c>
      <c r="D12" s="7">
        <f t="shared" si="0"/>
        <v>0.88</v>
      </c>
    </row>
    <row r="13" spans="1:4" ht="15.75" x14ac:dyDescent="0.25">
      <c r="A13" s="9">
        <v>2311</v>
      </c>
      <c r="B13" s="104" t="s">
        <v>269</v>
      </c>
      <c r="C13" s="71">
        <v>0.06</v>
      </c>
      <c r="D13" s="7">
        <f t="shared" si="0"/>
        <v>5.2799999999999994</v>
      </c>
    </row>
    <row r="14" spans="1:4" ht="15.75" x14ac:dyDescent="0.25">
      <c r="A14" s="9">
        <v>2322</v>
      </c>
      <c r="B14" s="104" t="s">
        <v>531</v>
      </c>
      <c r="C14" s="73">
        <v>4.91</v>
      </c>
      <c r="D14" s="7">
        <f t="shared" si="0"/>
        <v>432.08000000000004</v>
      </c>
    </row>
    <row r="15" spans="1:4" ht="31.5" x14ac:dyDescent="0.25">
      <c r="A15" s="9">
        <v>5238</v>
      </c>
      <c r="B15" s="104" t="s">
        <v>270</v>
      </c>
      <c r="C15" s="73">
        <v>0.02</v>
      </c>
      <c r="D15" s="7">
        <f t="shared" si="0"/>
        <v>1.76</v>
      </c>
    </row>
    <row r="16" spans="1:4" ht="15.75" x14ac:dyDescent="0.25">
      <c r="A16" s="13"/>
      <c r="B16" s="126" t="s">
        <v>4</v>
      </c>
      <c r="C16" s="74">
        <f>SUM(C10:C15)</f>
        <v>157.57</v>
      </c>
      <c r="D16" s="75">
        <f>SUM(D10:D15)</f>
        <v>13866.16</v>
      </c>
    </row>
    <row r="17" spans="1:4" ht="15.75" x14ac:dyDescent="0.25">
      <c r="A17" s="6"/>
      <c r="B17" s="125" t="s">
        <v>5</v>
      </c>
      <c r="C17" s="71"/>
      <c r="D17" s="76"/>
    </row>
    <row r="18" spans="1:4" ht="260.25" customHeight="1" x14ac:dyDescent="0.25">
      <c r="A18" s="9">
        <v>1100</v>
      </c>
      <c r="B18" s="104" t="s">
        <v>1356</v>
      </c>
      <c r="C18" s="130">
        <f>0.24+2.05+3.27</f>
        <v>5.5600000000000005</v>
      </c>
      <c r="D18" s="7">
        <f t="shared" ref="D18:D35" si="1">C18*$D$39</f>
        <v>489.28000000000003</v>
      </c>
    </row>
    <row r="19" spans="1:4" ht="47.25" x14ac:dyDescent="0.25">
      <c r="A19" s="9">
        <v>1200</v>
      </c>
      <c r="B19" s="104" t="s">
        <v>1163</v>
      </c>
      <c r="C19" s="73">
        <f>ROUND(C18*0.2359,2)</f>
        <v>1.31</v>
      </c>
      <c r="D19" s="7">
        <f t="shared" si="1"/>
        <v>115.28</v>
      </c>
    </row>
    <row r="20" spans="1:4" ht="15.75" x14ac:dyDescent="0.25">
      <c r="A20" s="9">
        <v>2210</v>
      </c>
      <c r="B20" s="104" t="s">
        <v>388</v>
      </c>
      <c r="C20" s="77">
        <v>0.62</v>
      </c>
      <c r="D20" s="7">
        <f t="shared" si="1"/>
        <v>54.56</v>
      </c>
    </row>
    <row r="21" spans="1:4" ht="31.5" x14ac:dyDescent="0.25">
      <c r="A21" s="9">
        <v>2220</v>
      </c>
      <c r="B21" s="104" t="s">
        <v>1164</v>
      </c>
      <c r="C21" s="79">
        <v>2.73</v>
      </c>
      <c r="D21" s="7">
        <f t="shared" si="1"/>
        <v>240.24</v>
      </c>
    </row>
    <row r="22" spans="1:4" ht="31.5" x14ac:dyDescent="0.25">
      <c r="A22" s="9">
        <v>2230</v>
      </c>
      <c r="B22" s="104" t="s">
        <v>1165</v>
      </c>
      <c r="C22" s="71">
        <v>0.37</v>
      </c>
      <c r="D22" s="7">
        <f t="shared" si="1"/>
        <v>32.56</v>
      </c>
    </row>
    <row r="23" spans="1:4" ht="31.5" x14ac:dyDescent="0.25">
      <c r="A23" s="9">
        <v>2242</v>
      </c>
      <c r="B23" s="104" t="s">
        <v>1638</v>
      </c>
      <c r="C23" s="73">
        <v>2</v>
      </c>
      <c r="D23" s="7">
        <f t="shared" si="1"/>
        <v>176</v>
      </c>
    </row>
    <row r="24" spans="1:4" ht="31.5" x14ac:dyDescent="0.25">
      <c r="A24" s="9">
        <v>2243</v>
      </c>
      <c r="B24" s="104" t="s">
        <v>421</v>
      </c>
      <c r="C24" s="73">
        <v>0.11</v>
      </c>
      <c r="D24" s="7">
        <f t="shared" si="1"/>
        <v>9.68</v>
      </c>
    </row>
    <row r="25" spans="1:4" ht="31.5" x14ac:dyDescent="0.25">
      <c r="A25" s="9">
        <v>2244</v>
      </c>
      <c r="B25" s="104" t="s">
        <v>1166</v>
      </c>
      <c r="C25" s="71">
        <v>0.28999999999999998</v>
      </c>
      <c r="D25" s="7">
        <f t="shared" si="1"/>
        <v>25.52</v>
      </c>
    </row>
    <row r="26" spans="1:4" ht="30.75" customHeight="1" x14ac:dyDescent="0.25">
      <c r="A26" s="9">
        <v>2261</v>
      </c>
      <c r="B26" s="104" t="s">
        <v>1167</v>
      </c>
      <c r="C26" s="73">
        <v>10.73</v>
      </c>
      <c r="D26" s="7">
        <f t="shared" si="1"/>
        <v>944.24</v>
      </c>
    </row>
    <row r="27" spans="1:4" ht="31.5" x14ac:dyDescent="0.25">
      <c r="A27" s="163">
        <v>2250</v>
      </c>
      <c r="B27" s="104" t="s">
        <v>1169</v>
      </c>
      <c r="C27" s="73">
        <v>1.83</v>
      </c>
      <c r="D27" s="7">
        <f t="shared" si="1"/>
        <v>161.04000000000002</v>
      </c>
    </row>
    <row r="28" spans="1:4" ht="47.25" x14ac:dyDescent="0.25">
      <c r="A28" s="164"/>
      <c r="B28" s="104" t="s">
        <v>1168</v>
      </c>
      <c r="C28" s="73">
        <v>1.66</v>
      </c>
      <c r="D28" s="7">
        <f t="shared" si="1"/>
        <v>146.07999999999998</v>
      </c>
    </row>
    <row r="29" spans="1:4" ht="15.75" customHeight="1" x14ac:dyDescent="0.25">
      <c r="A29" s="9">
        <v>2262</v>
      </c>
      <c r="B29" s="104" t="s">
        <v>343</v>
      </c>
      <c r="C29" s="71">
        <v>7.66</v>
      </c>
      <c r="D29" s="7">
        <f t="shared" si="1"/>
        <v>674.08</v>
      </c>
    </row>
    <row r="30" spans="1:4" ht="15.75" x14ac:dyDescent="0.25">
      <c r="A30" s="9">
        <v>2311</v>
      </c>
      <c r="B30" s="104" t="s">
        <v>448</v>
      </c>
      <c r="C30" s="73">
        <v>0.39</v>
      </c>
      <c r="D30" s="7">
        <f t="shared" si="1"/>
        <v>34.32</v>
      </c>
    </row>
    <row r="31" spans="1:4" ht="15.75" x14ac:dyDescent="0.25">
      <c r="A31" s="9">
        <v>2312</v>
      </c>
      <c r="B31" s="104" t="s">
        <v>477</v>
      </c>
      <c r="C31" s="71">
        <v>0.31</v>
      </c>
      <c r="D31" s="7">
        <f t="shared" si="1"/>
        <v>27.28</v>
      </c>
    </row>
    <row r="32" spans="1:4" ht="31.5" x14ac:dyDescent="0.25">
      <c r="A32" s="9">
        <v>2350</v>
      </c>
      <c r="B32" s="104" t="s">
        <v>494</v>
      </c>
      <c r="C32" s="73">
        <v>0.11</v>
      </c>
      <c r="D32" s="7">
        <f t="shared" si="1"/>
        <v>9.68</v>
      </c>
    </row>
    <row r="33" spans="1:4" ht="31.5" x14ac:dyDescent="0.25">
      <c r="A33" s="9">
        <v>2519</v>
      </c>
      <c r="B33" s="104" t="s">
        <v>344</v>
      </c>
      <c r="C33" s="73">
        <v>0.1</v>
      </c>
      <c r="D33" s="7">
        <f t="shared" si="1"/>
        <v>8.8000000000000007</v>
      </c>
    </row>
    <row r="34" spans="1:4" ht="32.25" customHeight="1" x14ac:dyDescent="0.25">
      <c r="A34" s="9">
        <v>5120</v>
      </c>
      <c r="B34" s="104" t="s">
        <v>799</v>
      </c>
      <c r="C34" s="71">
        <v>3.08</v>
      </c>
      <c r="D34" s="7">
        <f t="shared" si="1"/>
        <v>271.04000000000002</v>
      </c>
    </row>
    <row r="35" spans="1:4" ht="31.5" x14ac:dyDescent="0.25">
      <c r="A35" s="9">
        <v>5238</v>
      </c>
      <c r="B35" s="104" t="s">
        <v>798</v>
      </c>
      <c r="C35" s="71">
        <v>2.63</v>
      </c>
      <c r="D35" s="7">
        <f t="shared" si="1"/>
        <v>231.44</v>
      </c>
    </row>
    <row r="36" spans="1:4" ht="15.75" x14ac:dyDescent="0.25">
      <c r="A36" s="13"/>
      <c r="B36" s="131" t="s">
        <v>6</v>
      </c>
      <c r="C36" s="74">
        <f>SUM(C18:C35)</f>
        <v>41.49</v>
      </c>
      <c r="D36" s="75">
        <f>SUM(D18:D35)</f>
        <v>3651.1200000000003</v>
      </c>
    </row>
    <row r="37" spans="1:4" ht="15.75" x14ac:dyDescent="0.25">
      <c r="A37" s="13"/>
      <c r="B37" s="131" t="s">
        <v>7</v>
      </c>
      <c r="C37" s="74">
        <f>C16+C36</f>
        <v>199.06</v>
      </c>
      <c r="D37" s="75">
        <f>D16+D36</f>
        <v>17517.28</v>
      </c>
    </row>
    <row r="38" spans="1:4" ht="15.75" x14ac:dyDescent="0.25">
      <c r="A38" s="2"/>
      <c r="B38" s="119"/>
      <c r="C38" s="2"/>
      <c r="D38" s="2"/>
    </row>
    <row r="39" spans="1:4" ht="15.75" x14ac:dyDescent="0.25">
      <c r="A39" s="170" t="s">
        <v>9</v>
      </c>
      <c r="B39" s="171"/>
      <c r="C39" s="10"/>
      <c r="D39" s="6">
        <v>88</v>
      </c>
    </row>
    <row r="40" spans="1:4" ht="31.15" customHeight="1" x14ac:dyDescent="0.25">
      <c r="A40" s="170" t="s">
        <v>17</v>
      </c>
      <c r="B40" s="171"/>
      <c r="C40" s="10"/>
      <c r="D40" s="18">
        <f>D37/D39</f>
        <v>199.05999999999997</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74" fitToHeight="0" orientation="portrait" r:id="rId1"/>
  <headerFooter>
    <oddFooter>&amp;C&amp;"Times New Roman,Regular"&amp;12&amp;P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9"/>
  <sheetViews>
    <sheetView view="pageBreakPreview" topLeftCell="C28" zoomScale="110" zoomScaleNormal="100" zoomScaleSheetLayoutView="110" workbookViewId="0">
      <selection activeCell="E4" sqref="E1:V1048576"/>
    </sheetView>
  </sheetViews>
  <sheetFormatPr defaultRowHeight="15" x14ac:dyDescent="0.25"/>
  <cols>
    <col min="1" max="1" width="12" customWidth="1"/>
    <col min="2" max="2" width="63.85546875" style="92" customWidth="1"/>
    <col min="3" max="3" width="12.5703125" customWidth="1"/>
    <col min="4" max="4" width="22" customWidth="1"/>
  </cols>
  <sheetData>
    <row r="1" spans="1:4" ht="15.75" x14ac:dyDescent="0.25">
      <c r="A1" s="167" t="s">
        <v>10</v>
      </c>
      <c r="B1" s="167"/>
      <c r="C1" s="167"/>
      <c r="D1" s="167"/>
    </row>
    <row r="2" spans="1:4" ht="15.75" x14ac:dyDescent="0.25">
      <c r="A2" s="114"/>
      <c r="B2" s="116"/>
      <c r="C2" s="114"/>
      <c r="D2" s="114"/>
    </row>
    <row r="3" spans="1:4" ht="15.75" x14ac:dyDescent="0.25">
      <c r="A3" s="168" t="s">
        <v>11</v>
      </c>
      <c r="B3" s="168"/>
      <c r="C3" s="114"/>
      <c r="D3" s="114"/>
    </row>
    <row r="4" spans="1:4" ht="15.75" x14ac:dyDescent="0.25">
      <c r="A4" s="115"/>
      <c r="B4" s="134"/>
      <c r="C4" s="114"/>
      <c r="D4" s="114"/>
    </row>
    <row r="5" spans="1:4" ht="15.75" customHeight="1" x14ac:dyDescent="0.25">
      <c r="A5" s="169" t="s">
        <v>166</v>
      </c>
      <c r="B5" s="169"/>
      <c r="C5" s="169"/>
      <c r="D5" s="169"/>
    </row>
    <row r="6" spans="1:4" ht="15.75" x14ac:dyDescent="0.25">
      <c r="A6" s="2"/>
      <c r="B6" s="119"/>
      <c r="C6" s="2"/>
      <c r="D6" s="2"/>
    </row>
    <row r="7" spans="1:4" ht="15.75" x14ac:dyDescent="0.25">
      <c r="A7" s="2" t="s">
        <v>12</v>
      </c>
      <c r="B7" s="119"/>
      <c r="C7" s="2"/>
      <c r="D7" s="2"/>
    </row>
    <row r="8" spans="1:4" ht="77.25" customHeight="1" x14ac:dyDescent="0.25">
      <c r="A8" s="4" t="s">
        <v>0</v>
      </c>
      <c r="B8" s="120" t="s">
        <v>1</v>
      </c>
      <c r="C8" s="4" t="s">
        <v>8</v>
      </c>
      <c r="D8" s="4" t="s">
        <v>2</v>
      </c>
    </row>
    <row r="9" spans="1:4" ht="15.75" x14ac:dyDescent="0.25">
      <c r="A9" s="6"/>
      <c r="B9" s="122" t="s">
        <v>3</v>
      </c>
      <c r="C9" s="71"/>
      <c r="D9" s="72"/>
    </row>
    <row r="10" spans="1:4" ht="115.15" customHeight="1" x14ac:dyDescent="0.25">
      <c r="A10" s="9">
        <v>1100</v>
      </c>
      <c r="B10" s="104" t="s">
        <v>933</v>
      </c>
      <c r="C10" s="73">
        <v>30.56</v>
      </c>
      <c r="D10" s="7">
        <f>C10*$D$36</f>
        <v>916.8</v>
      </c>
    </row>
    <row r="11" spans="1:4" ht="47.25" x14ac:dyDescent="0.25">
      <c r="A11" s="9">
        <v>1200</v>
      </c>
      <c r="B11" s="104" t="s">
        <v>934</v>
      </c>
      <c r="C11" s="73">
        <f>ROUND(C10*0.2359,2)+0.37</f>
        <v>7.58</v>
      </c>
      <c r="D11" s="7">
        <f t="shared" ref="D11:D12" si="0">C11*$D$36</f>
        <v>227.4</v>
      </c>
    </row>
    <row r="12" spans="1:4" ht="17.25" customHeight="1" x14ac:dyDescent="0.25">
      <c r="A12" s="9">
        <v>2311</v>
      </c>
      <c r="B12" s="104" t="s">
        <v>559</v>
      </c>
      <c r="C12" s="73">
        <f>ROUND(2*0.0057+0.012*4,2)</f>
        <v>0.06</v>
      </c>
      <c r="D12" s="7">
        <f t="shared" si="0"/>
        <v>1.7999999999999998</v>
      </c>
    </row>
    <row r="13" spans="1:4" ht="47.25" x14ac:dyDescent="0.25">
      <c r="A13" s="9">
        <v>5238</v>
      </c>
      <c r="B13" s="104" t="s">
        <v>558</v>
      </c>
      <c r="C13" s="73">
        <f>ROUND(4*0.0057,2)</f>
        <v>0.02</v>
      </c>
      <c r="D13" s="7">
        <f>C13*$D$36</f>
        <v>0.6</v>
      </c>
    </row>
    <row r="14" spans="1:4" ht="15.75" x14ac:dyDescent="0.25">
      <c r="A14" s="13"/>
      <c r="B14" s="126" t="s">
        <v>4</v>
      </c>
      <c r="C14" s="74">
        <f>SUM(C10:C13)</f>
        <v>38.220000000000006</v>
      </c>
      <c r="D14" s="75">
        <f>SUM(D10:D13)</f>
        <v>1146.5999999999999</v>
      </c>
    </row>
    <row r="15" spans="1:4" ht="15.75" x14ac:dyDescent="0.25">
      <c r="A15" s="6"/>
      <c r="B15" s="125" t="s">
        <v>5</v>
      </c>
      <c r="C15" s="71"/>
      <c r="D15" s="76"/>
    </row>
    <row r="16" spans="1:4" ht="288" customHeight="1" x14ac:dyDescent="0.25">
      <c r="A16" s="9">
        <v>1100</v>
      </c>
      <c r="B16" s="104" t="s">
        <v>1371</v>
      </c>
      <c r="C16" s="130">
        <f>0.24+2.05+3.27</f>
        <v>5.5600000000000005</v>
      </c>
      <c r="D16" s="7">
        <f t="shared" ref="D16:D30" si="1">C16*$D$36</f>
        <v>166.8</v>
      </c>
    </row>
    <row r="17" spans="1:4" ht="56.45" customHeight="1" x14ac:dyDescent="0.25">
      <c r="A17" s="9">
        <v>1200</v>
      </c>
      <c r="B17" s="104" t="s">
        <v>1054</v>
      </c>
      <c r="C17" s="73">
        <f>ROUND(C16*0.2359,2)</f>
        <v>1.31</v>
      </c>
      <c r="D17" s="7">
        <f t="shared" si="1"/>
        <v>39.300000000000004</v>
      </c>
    </row>
    <row r="18" spans="1:4" ht="31.5" x14ac:dyDescent="0.25">
      <c r="A18" s="9">
        <v>2210</v>
      </c>
      <c r="B18" s="104" t="s">
        <v>560</v>
      </c>
      <c r="C18" s="71">
        <v>0.16</v>
      </c>
      <c r="D18" s="7">
        <f t="shared" si="1"/>
        <v>4.8</v>
      </c>
    </row>
    <row r="19" spans="1:4" ht="31.5" x14ac:dyDescent="0.25">
      <c r="A19" s="9">
        <v>2220</v>
      </c>
      <c r="B19" s="104" t="s">
        <v>935</v>
      </c>
      <c r="C19" s="77">
        <v>0.68</v>
      </c>
      <c r="D19" s="7">
        <f t="shared" si="1"/>
        <v>20.400000000000002</v>
      </c>
    </row>
    <row r="20" spans="1:4" ht="40.5" customHeight="1" x14ac:dyDescent="0.25">
      <c r="A20" s="9">
        <v>2230</v>
      </c>
      <c r="B20" s="104" t="s">
        <v>936</v>
      </c>
      <c r="C20" s="71">
        <v>0.09</v>
      </c>
      <c r="D20" s="7">
        <f t="shared" si="1"/>
        <v>2.6999999999999997</v>
      </c>
    </row>
    <row r="21" spans="1:4" ht="31.5" x14ac:dyDescent="0.25">
      <c r="A21" s="9">
        <v>2243</v>
      </c>
      <c r="B21" s="104" t="s">
        <v>561</v>
      </c>
      <c r="C21" s="71">
        <v>0.03</v>
      </c>
      <c r="D21" s="7">
        <f t="shared" si="1"/>
        <v>0.89999999999999991</v>
      </c>
    </row>
    <row r="22" spans="1:4" ht="54.75" customHeight="1" x14ac:dyDescent="0.25">
      <c r="A22" s="9">
        <v>2244</v>
      </c>
      <c r="B22" s="104" t="s">
        <v>937</v>
      </c>
      <c r="C22" s="71">
        <v>7.0000000000000007E-2</v>
      </c>
      <c r="D22" s="7">
        <f t="shared" si="1"/>
        <v>2.1</v>
      </c>
    </row>
    <row r="23" spans="1:4" ht="15.75" x14ac:dyDescent="0.25">
      <c r="A23" s="9">
        <v>2261</v>
      </c>
      <c r="B23" s="104" t="s">
        <v>938</v>
      </c>
      <c r="C23" s="71">
        <v>2.68</v>
      </c>
      <c r="D23" s="7">
        <f t="shared" si="1"/>
        <v>80.400000000000006</v>
      </c>
    </row>
    <row r="24" spans="1:4" ht="31.5" x14ac:dyDescent="0.25">
      <c r="A24" s="163">
        <v>2250</v>
      </c>
      <c r="B24" s="104" t="s">
        <v>939</v>
      </c>
      <c r="C24" s="73">
        <v>0.46</v>
      </c>
      <c r="D24" s="7">
        <f t="shared" si="1"/>
        <v>13.8</v>
      </c>
    </row>
    <row r="25" spans="1:4" ht="53.45" customHeight="1" x14ac:dyDescent="0.25">
      <c r="A25" s="164"/>
      <c r="B25" s="104" t="s">
        <v>940</v>
      </c>
      <c r="C25" s="73">
        <v>0.42</v>
      </c>
      <c r="D25" s="7">
        <f t="shared" si="1"/>
        <v>12.6</v>
      </c>
    </row>
    <row r="26" spans="1:4" ht="15.75" x14ac:dyDescent="0.25">
      <c r="A26" s="9">
        <v>2311</v>
      </c>
      <c r="B26" s="104" t="s">
        <v>562</v>
      </c>
      <c r="C26" s="73">
        <v>0.1</v>
      </c>
      <c r="D26" s="7">
        <f t="shared" si="1"/>
        <v>3</v>
      </c>
    </row>
    <row r="27" spans="1:4" ht="15.75" x14ac:dyDescent="0.25">
      <c r="A27" s="9">
        <v>2312</v>
      </c>
      <c r="B27" s="104" t="s">
        <v>563</v>
      </c>
      <c r="C27" s="71">
        <v>0.08</v>
      </c>
      <c r="D27" s="7">
        <f t="shared" si="1"/>
        <v>2.4</v>
      </c>
    </row>
    <row r="28" spans="1:4" ht="31.5" x14ac:dyDescent="0.25">
      <c r="A28" s="9">
        <v>2350</v>
      </c>
      <c r="B28" s="104" t="s">
        <v>564</v>
      </c>
      <c r="C28" s="105">
        <v>0.03</v>
      </c>
      <c r="D28" s="7">
        <f t="shared" si="1"/>
        <v>0.89999999999999991</v>
      </c>
    </row>
    <row r="29" spans="1:4" ht="33.75" customHeight="1" x14ac:dyDescent="0.25">
      <c r="A29" s="9">
        <v>5120</v>
      </c>
      <c r="B29" s="104" t="s">
        <v>747</v>
      </c>
      <c r="C29" s="71">
        <v>0.77</v>
      </c>
      <c r="D29" s="7">
        <f t="shared" si="1"/>
        <v>23.1</v>
      </c>
    </row>
    <row r="30" spans="1:4" ht="31.5" x14ac:dyDescent="0.25">
      <c r="A30" s="9">
        <v>5238</v>
      </c>
      <c r="B30" s="104" t="s">
        <v>748</v>
      </c>
      <c r="C30" s="71">
        <v>0.66</v>
      </c>
      <c r="D30" s="7">
        <f t="shared" si="1"/>
        <v>19.8</v>
      </c>
    </row>
    <row r="31" spans="1:4" x14ac:dyDescent="0.25">
      <c r="A31" s="13"/>
      <c r="B31" s="131" t="s">
        <v>6</v>
      </c>
      <c r="C31" s="74">
        <f>SUM(C16:C30)</f>
        <v>13.100000000000001</v>
      </c>
      <c r="D31" s="75">
        <f>SUM(D16:D30)</f>
        <v>393.00000000000006</v>
      </c>
    </row>
    <row r="32" spans="1:4" ht="15.75" x14ac:dyDescent="0.25">
      <c r="A32" s="13"/>
      <c r="B32" s="131" t="s">
        <v>221</v>
      </c>
      <c r="C32" s="74">
        <f>C31+C14</f>
        <v>51.320000000000007</v>
      </c>
      <c r="D32" s="75">
        <f>D31+D14</f>
        <v>1539.6</v>
      </c>
    </row>
    <row r="33" spans="1:4" ht="15.75" x14ac:dyDescent="0.25">
      <c r="A33" s="13"/>
      <c r="B33" s="131" t="s">
        <v>220</v>
      </c>
      <c r="C33" s="74">
        <f>C32*0.21</f>
        <v>10.777200000000001</v>
      </c>
      <c r="D33" s="75">
        <f>D32*0.21</f>
        <v>323.31599999999997</v>
      </c>
    </row>
    <row r="34" spans="1:4" ht="15.75" x14ac:dyDescent="0.25">
      <c r="A34" s="13"/>
      <c r="B34" s="131" t="s">
        <v>222</v>
      </c>
      <c r="C34" s="74">
        <f>C32+C33</f>
        <v>62.097200000000008</v>
      </c>
      <c r="D34" s="100">
        <f>D32+D33</f>
        <v>1862.9159999999999</v>
      </c>
    </row>
    <row r="35" spans="1:4" ht="15.75" x14ac:dyDescent="0.25">
      <c r="A35" s="2"/>
      <c r="B35" s="119"/>
      <c r="C35" s="2"/>
      <c r="D35" s="2"/>
    </row>
    <row r="36" spans="1:4" ht="15.75" customHeight="1" x14ac:dyDescent="0.25">
      <c r="A36" s="170" t="s">
        <v>9</v>
      </c>
      <c r="B36" s="171"/>
      <c r="C36" s="10"/>
      <c r="D36" s="6">
        <v>30</v>
      </c>
    </row>
    <row r="37" spans="1:4" ht="33.6" customHeight="1" x14ac:dyDescent="0.25">
      <c r="A37" s="165" t="s">
        <v>17</v>
      </c>
      <c r="B37" s="166"/>
      <c r="C37" s="10"/>
      <c r="D37" s="18">
        <f>D34/D36</f>
        <v>62.097200000000001</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9" fitToHeight="0" orientation="portrait" r:id="rId1"/>
  <headerFooter>
    <oddFooter>&amp;C&amp;"Times New Roman,Regular"&amp;P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42"/>
  <sheetViews>
    <sheetView view="pageBreakPreview" topLeftCell="C1" zoomScaleNormal="100" zoomScaleSheetLayoutView="100" workbookViewId="0">
      <selection activeCell="F1" sqref="F1:I1048576"/>
    </sheetView>
  </sheetViews>
  <sheetFormatPr defaultRowHeight="15" x14ac:dyDescent="0.25"/>
  <cols>
    <col min="1" max="1" width="14.140625" customWidth="1"/>
    <col min="2" max="2" width="90" style="92" customWidth="1"/>
    <col min="3" max="3" width="12.5703125" customWidth="1"/>
    <col min="4" max="4" width="21.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189</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4.75" customHeight="1" x14ac:dyDescent="0.25">
      <c r="A10" s="9">
        <v>1100</v>
      </c>
      <c r="B10" s="104" t="s">
        <v>1171</v>
      </c>
      <c r="C10" s="73">
        <v>165.91</v>
      </c>
      <c r="D10" s="7">
        <f>C10*$D$39</f>
        <v>2488.65</v>
      </c>
    </row>
    <row r="11" spans="1:4" ht="41.25" customHeight="1" x14ac:dyDescent="0.25">
      <c r="A11" s="9">
        <v>1200</v>
      </c>
      <c r="B11" s="104" t="s">
        <v>1172</v>
      </c>
      <c r="C11" s="73">
        <f>ROUND(C10*0.2359,2)+2.01</f>
        <v>41.15</v>
      </c>
      <c r="D11" s="7">
        <f t="shared" ref="D11:D15" si="0">C11*$D$39</f>
        <v>617.25</v>
      </c>
    </row>
    <row r="12" spans="1:4" ht="15.75" x14ac:dyDescent="0.25">
      <c r="A12" s="9">
        <v>2264</v>
      </c>
      <c r="B12" s="104" t="s">
        <v>641</v>
      </c>
      <c r="C12" s="73">
        <v>0.01</v>
      </c>
      <c r="D12" s="7">
        <f t="shared" si="0"/>
        <v>0.15</v>
      </c>
    </row>
    <row r="13" spans="1:4" ht="15.75" x14ac:dyDescent="0.25">
      <c r="A13" s="9">
        <v>2311</v>
      </c>
      <c r="B13" s="104" t="s">
        <v>243</v>
      </c>
      <c r="C13" s="71">
        <v>0.06</v>
      </c>
      <c r="D13" s="7">
        <f t="shared" si="0"/>
        <v>0.89999999999999991</v>
      </c>
    </row>
    <row r="14" spans="1:4" ht="15.75" x14ac:dyDescent="0.25">
      <c r="A14" s="9">
        <v>2322</v>
      </c>
      <c r="B14" s="104" t="s">
        <v>642</v>
      </c>
      <c r="C14" s="73">
        <v>4.91</v>
      </c>
      <c r="D14" s="7">
        <f t="shared" si="0"/>
        <v>73.650000000000006</v>
      </c>
    </row>
    <row r="15" spans="1:4" ht="31.5" x14ac:dyDescent="0.25">
      <c r="A15" s="9">
        <v>5238</v>
      </c>
      <c r="B15" s="104" t="s">
        <v>643</v>
      </c>
      <c r="C15" s="73">
        <v>0.02</v>
      </c>
      <c r="D15" s="7">
        <f t="shared" si="0"/>
        <v>0.3</v>
      </c>
    </row>
    <row r="16" spans="1:4" ht="15.75" x14ac:dyDescent="0.25">
      <c r="A16" s="13"/>
      <c r="B16" s="126" t="s">
        <v>4</v>
      </c>
      <c r="C16" s="74">
        <f>SUM(C10:C15)</f>
        <v>212.06</v>
      </c>
      <c r="D16" s="75">
        <f>SUM(D10:D15)</f>
        <v>3180.9000000000005</v>
      </c>
    </row>
    <row r="17" spans="1:4" ht="15.75" x14ac:dyDescent="0.25">
      <c r="A17" s="6"/>
      <c r="B17" s="125" t="s">
        <v>5</v>
      </c>
      <c r="C17" s="71"/>
      <c r="D17" s="76"/>
    </row>
    <row r="18" spans="1:4" ht="215.25" customHeight="1" x14ac:dyDescent="0.25">
      <c r="A18" s="9">
        <v>1100</v>
      </c>
      <c r="B18" s="104" t="s">
        <v>1344</v>
      </c>
      <c r="C18" s="130">
        <f>0.24+2.05+3.27</f>
        <v>5.5600000000000005</v>
      </c>
      <c r="D18" s="7">
        <f t="shared" ref="D18:D35" si="1">C18*$D$39</f>
        <v>83.4</v>
      </c>
    </row>
    <row r="19" spans="1:4" ht="43.5" customHeight="1" x14ac:dyDescent="0.25">
      <c r="A19" s="9">
        <v>1200</v>
      </c>
      <c r="B19" s="104" t="s">
        <v>1173</v>
      </c>
      <c r="C19" s="73">
        <f>ROUND(C18*0.2359,2)</f>
        <v>1.31</v>
      </c>
      <c r="D19" s="7">
        <f t="shared" si="1"/>
        <v>19.650000000000002</v>
      </c>
    </row>
    <row r="20" spans="1:4" ht="15.75" x14ac:dyDescent="0.25">
      <c r="A20" s="9">
        <v>2210</v>
      </c>
      <c r="B20" s="104" t="s">
        <v>644</v>
      </c>
      <c r="C20" s="79">
        <v>0.84</v>
      </c>
      <c r="D20" s="7">
        <f t="shared" si="1"/>
        <v>12.6</v>
      </c>
    </row>
    <row r="21" spans="1:4" ht="18" customHeight="1" x14ac:dyDescent="0.25">
      <c r="A21" s="9">
        <v>2220</v>
      </c>
      <c r="B21" s="104" t="s">
        <v>1174</v>
      </c>
      <c r="C21" s="79">
        <v>3.71</v>
      </c>
      <c r="D21" s="7">
        <f t="shared" si="1"/>
        <v>55.65</v>
      </c>
    </row>
    <row r="22" spans="1:4" ht="33" customHeight="1" x14ac:dyDescent="0.25">
      <c r="A22" s="9">
        <v>2230</v>
      </c>
      <c r="B22" s="104" t="s">
        <v>1175</v>
      </c>
      <c r="C22" s="73">
        <v>0.5</v>
      </c>
      <c r="D22" s="7">
        <f t="shared" si="1"/>
        <v>7.5</v>
      </c>
    </row>
    <row r="23" spans="1:4" ht="15.75" x14ac:dyDescent="0.25">
      <c r="A23" s="9">
        <v>2242</v>
      </c>
      <c r="B23" s="104" t="s">
        <v>1639</v>
      </c>
      <c r="C23" s="73">
        <v>2</v>
      </c>
      <c r="D23" s="7">
        <f t="shared" si="1"/>
        <v>30</v>
      </c>
    </row>
    <row r="24" spans="1:4" ht="31.5" x14ac:dyDescent="0.25">
      <c r="A24" s="9">
        <v>2243</v>
      </c>
      <c r="B24" s="104" t="s">
        <v>645</v>
      </c>
      <c r="C24" s="73">
        <v>0.15</v>
      </c>
      <c r="D24" s="7">
        <f t="shared" si="1"/>
        <v>2.25</v>
      </c>
    </row>
    <row r="25" spans="1:4" ht="31.5" x14ac:dyDescent="0.25">
      <c r="A25" s="9">
        <v>2244</v>
      </c>
      <c r="B25" s="104" t="s">
        <v>1176</v>
      </c>
      <c r="C25" s="71">
        <v>0.39</v>
      </c>
      <c r="D25" s="7">
        <f t="shared" si="1"/>
        <v>5.8500000000000005</v>
      </c>
    </row>
    <row r="26" spans="1:4" ht="16.5" customHeight="1" x14ac:dyDescent="0.25">
      <c r="A26" s="9">
        <v>2261</v>
      </c>
      <c r="B26" s="104" t="s">
        <v>1177</v>
      </c>
      <c r="C26" s="73">
        <v>14.56</v>
      </c>
      <c r="D26" s="7">
        <f t="shared" si="1"/>
        <v>218.4</v>
      </c>
    </row>
    <row r="27" spans="1:4" ht="36.6" customHeight="1" x14ac:dyDescent="0.25">
      <c r="A27" s="163">
        <v>2250</v>
      </c>
      <c r="B27" s="104" t="s">
        <v>1178</v>
      </c>
      <c r="C27" s="73">
        <v>2.48</v>
      </c>
      <c r="D27" s="7">
        <f t="shared" si="1"/>
        <v>37.200000000000003</v>
      </c>
    </row>
    <row r="28" spans="1:4" ht="31.5" x14ac:dyDescent="0.25">
      <c r="A28" s="164"/>
      <c r="B28" s="104" t="s">
        <v>1179</v>
      </c>
      <c r="C28" s="73">
        <v>2.2599999999999998</v>
      </c>
      <c r="D28" s="7">
        <f t="shared" si="1"/>
        <v>33.9</v>
      </c>
    </row>
    <row r="29" spans="1:4" ht="15.75" x14ac:dyDescent="0.25">
      <c r="A29" s="9">
        <v>2262</v>
      </c>
      <c r="B29" s="104" t="s">
        <v>646</v>
      </c>
      <c r="C29" s="71">
        <v>7.66</v>
      </c>
      <c r="D29" s="7">
        <f t="shared" si="1"/>
        <v>114.9</v>
      </c>
    </row>
    <row r="30" spans="1:4" ht="16.899999999999999" customHeight="1" x14ac:dyDescent="0.25">
      <c r="A30" s="9">
        <v>2311</v>
      </c>
      <c r="B30" s="104" t="s">
        <v>647</v>
      </c>
      <c r="C30" s="73">
        <v>0.53</v>
      </c>
      <c r="D30" s="7">
        <f t="shared" si="1"/>
        <v>7.95</v>
      </c>
    </row>
    <row r="31" spans="1:4" ht="16.5" customHeight="1" x14ac:dyDescent="0.25">
      <c r="A31" s="9">
        <v>2312</v>
      </c>
      <c r="B31" s="104" t="s">
        <v>648</v>
      </c>
      <c r="C31" s="71">
        <v>0.42</v>
      </c>
      <c r="D31" s="7">
        <f t="shared" si="1"/>
        <v>6.3</v>
      </c>
    </row>
    <row r="32" spans="1:4" ht="15.75" x14ac:dyDescent="0.25">
      <c r="A32" s="9">
        <v>2350</v>
      </c>
      <c r="B32" s="104" t="s">
        <v>649</v>
      </c>
      <c r="C32" s="73">
        <v>0.15</v>
      </c>
      <c r="D32" s="7">
        <f t="shared" si="1"/>
        <v>2.25</v>
      </c>
    </row>
    <row r="33" spans="1:4" ht="15.75" x14ac:dyDescent="0.25">
      <c r="A33" s="9">
        <v>2519</v>
      </c>
      <c r="B33" s="104" t="s">
        <v>650</v>
      </c>
      <c r="C33" s="73">
        <v>0.1</v>
      </c>
      <c r="D33" s="7">
        <f t="shared" si="1"/>
        <v>1.5</v>
      </c>
    </row>
    <row r="34" spans="1:4" ht="15.75" customHeight="1" x14ac:dyDescent="0.25">
      <c r="A34" s="9">
        <v>5120</v>
      </c>
      <c r="B34" s="104" t="s">
        <v>800</v>
      </c>
      <c r="C34" s="71">
        <v>4.17</v>
      </c>
      <c r="D34" s="7">
        <f t="shared" si="1"/>
        <v>62.55</v>
      </c>
    </row>
    <row r="35" spans="1:4" ht="15.75" x14ac:dyDescent="0.25">
      <c r="A35" s="9">
        <v>5238</v>
      </c>
      <c r="B35" s="104" t="s">
        <v>801</v>
      </c>
      <c r="C35" s="71">
        <v>3.58</v>
      </c>
      <c r="D35" s="7">
        <f t="shared" si="1"/>
        <v>53.7</v>
      </c>
    </row>
    <row r="36" spans="1:4" ht="15.75" x14ac:dyDescent="0.25">
      <c r="A36" s="13"/>
      <c r="B36" s="131" t="s">
        <v>6</v>
      </c>
      <c r="C36" s="74">
        <f>SUM(C18:C35)</f>
        <v>50.370000000000005</v>
      </c>
      <c r="D36" s="75">
        <f>SUM(D18:D35)</f>
        <v>755.55</v>
      </c>
    </row>
    <row r="37" spans="1:4" ht="15.75" x14ac:dyDescent="0.25">
      <c r="A37" s="13"/>
      <c r="B37" s="131" t="s">
        <v>7</v>
      </c>
      <c r="C37" s="74">
        <f>C16+C36</f>
        <v>262.43</v>
      </c>
      <c r="D37" s="75">
        <f>D16+D36</f>
        <v>3936.4500000000007</v>
      </c>
    </row>
    <row r="38" spans="1:4" ht="12" customHeight="1" x14ac:dyDescent="0.25">
      <c r="A38" s="2"/>
      <c r="B38" s="119"/>
      <c r="C38" s="2"/>
      <c r="D38" s="2"/>
    </row>
    <row r="39" spans="1:4" ht="15.75" x14ac:dyDescent="0.25">
      <c r="A39" s="170" t="s">
        <v>9</v>
      </c>
      <c r="B39" s="171"/>
      <c r="C39" s="10"/>
      <c r="D39" s="6">
        <v>15</v>
      </c>
    </row>
    <row r="40" spans="1:4" ht="33.6" customHeight="1" x14ac:dyDescent="0.25">
      <c r="A40" s="170" t="s">
        <v>17</v>
      </c>
      <c r="B40" s="171"/>
      <c r="C40" s="10"/>
      <c r="D40" s="18">
        <f>D37/D39</f>
        <v>262.43000000000006</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3" fitToHeight="0" orientation="portrait" r:id="rId1"/>
  <headerFooter>
    <oddFooter>&amp;C&amp;"Times New Roman,Regular"&amp;12&amp;P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D42"/>
  <sheetViews>
    <sheetView view="pageBreakPreview" zoomScaleNormal="100" zoomScaleSheetLayoutView="100" workbookViewId="0">
      <selection activeCell="F1" sqref="F1:K1048576"/>
    </sheetView>
  </sheetViews>
  <sheetFormatPr defaultRowHeight="15" x14ac:dyDescent="0.25"/>
  <cols>
    <col min="1" max="1" width="15.5703125" customWidth="1"/>
    <col min="2" max="2" width="73.5703125" style="92" customWidth="1"/>
    <col min="3" max="3" width="12.5703125" customWidth="1"/>
    <col min="4" max="4" width="19.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191</v>
      </c>
      <c r="B5" s="172"/>
      <c r="C5" s="172"/>
      <c r="D5" s="172"/>
    </row>
    <row r="6" spans="1:4" ht="15"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102" customHeight="1" x14ac:dyDescent="0.25">
      <c r="A10" s="9">
        <v>1100</v>
      </c>
      <c r="B10" s="104" t="s">
        <v>1180</v>
      </c>
      <c r="C10" s="73">
        <v>34.93</v>
      </c>
      <c r="D10" s="7">
        <f>C10*$D$39</f>
        <v>69.86</v>
      </c>
    </row>
    <row r="11" spans="1:4" ht="50.45" customHeight="1" x14ac:dyDescent="0.25">
      <c r="A11" s="9">
        <v>1200</v>
      </c>
      <c r="B11" s="104" t="s">
        <v>1181</v>
      </c>
      <c r="C11" s="73">
        <f>ROUND(C10*0.2359,2)+0.42</f>
        <v>8.66</v>
      </c>
      <c r="D11" s="7">
        <f t="shared" ref="D11:D14" si="0">C11*$D$39</f>
        <v>17.32</v>
      </c>
    </row>
    <row r="12" spans="1:4" ht="18" customHeight="1" x14ac:dyDescent="0.25">
      <c r="A12" s="9">
        <v>2264</v>
      </c>
      <c r="B12" s="104" t="s">
        <v>358</v>
      </c>
      <c r="C12" s="73">
        <v>0.01</v>
      </c>
      <c r="D12" s="7">
        <f t="shared" si="0"/>
        <v>0.02</v>
      </c>
    </row>
    <row r="13" spans="1:4" ht="17.25" customHeight="1" x14ac:dyDescent="0.25">
      <c r="A13" s="9">
        <v>2311</v>
      </c>
      <c r="B13" s="104" t="s">
        <v>275</v>
      </c>
      <c r="C13" s="71">
        <v>0.06</v>
      </c>
      <c r="D13" s="7">
        <f t="shared" si="0"/>
        <v>0.12</v>
      </c>
    </row>
    <row r="14" spans="1:4" ht="15.75" x14ac:dyDescent="0.25">
      <c r="A14" s="9">
        <v>2322</v>
      </c>
      <c r="B14" s="104" t="s">
        <v>534</v>
      </c>
      <c r="C14" s="73">
        <v>4.91</v>
      </c>
      <c r="D14" s="7">
        <f t="shared" si="0"/>
        <v>9.82</v>
      </c>
    </row>
    <row r="15" spans="1:4" ht="31.5" x14ac:dyDescent="0.25">
      <c r="A15" s="9">
        <v>5238</v>
      </c>
      <c r="B15" s="104" t="s">
        <v>272</v>
      </c>
      <c r="C15" s="73">
        <v>0.02</v>
      </c>
      <c r="D15" s="7">
        <f>C15*$D$39</f>
        <v>0.04</v>
      </c>
    </row>
    <row r="16" spans="1:4" ht="15.75" x14ac:dyDescent="0.25">
      <c r="A16" s="13"/>
      <c r="B16" s="126" t="s">
        <v>4</v>
      </c>
      <c r="C16" s="74">
        <f>SUM(C10:C15)</f>
        <v>48.590000000000011</v>
      </c>
      <c r="D16" s="75">
        <f>SUM(D10:D15)</f>
        <v>97.180000000000021</v>
      </c>
    </row>
    <row r="17" spans="1:4" ht="15.75" x14ac:dyDescent="0.25">
      <c r="A17" s="6"/>
      <c r="B17" s="125" t="s">
        <v>5</v>
      </c>
      <c r="C17" s="71"/>
      <c r="D17" s="76"/>
    </row>
    <row r="18" spans="1:4" ht="258.75" customHeight="1" x14ac:dyDescent="0.25">
      <c r="A18" s="9">
        <v>1100</v>
      </c>
      <c r="B18" s="104" t="s">
        <v>1354</v>
      </c>
      <c r="C18" s="130">
        <f>0.24+2.05+3.27</f>
        <v>5.5600000000000005</v>
      </c>
      <c r="D18" s="7">
        <f t="shared" ref="D18:D35" si="1">C18*$D$39</f>
        <v>11.120000000000001</v>
      </c>
    </row>
    <row r="19" spans="1:4" ht="46.5" customHeight="1" x14ac:dyDescent="0.25">
      <c r="A19" s="9">
        <v>1200</v>
      </c>
      <c r="B19" s="104" t="s">
        <v>1085</v>
      </c>
      <c r="C19" s="73">
        <f>ROUND(C18*0.2359,2)</f>
        <v>1.31</v>
      </c>
      <c r="D19" s="7">
        <f t="shared" si="1"/>
        <v>2.62</v>
      </c>
    </row>
    <row r="20" spans="1:4" ht="15.75" x14ac:dyDescent="0.25">
      <c r="A20" s="9">
        <v>2210</v>
      </c>
      <c r="B20" s="104" t="s">
        <v>651</v>
      </c>
      <c r="C20" s="77">
        <v>0.18</v>
      </c>
      <c r="D20" s="7">
        <f t="shared" si="1"/>
        <v>0.36</v>
      </c>
    </row>
    <row r="21" spans="1:4" ht="15.75" x14ac:dyDescent="0.25">
      <c r="A21" s="9">
        <v>2220</v>
      </c>
      <c r="B21" s="104" t="s">
        <v>1182</v>
      </c>
      <c r="C21" s="79">
        <v>0.78</v>
      </c>
      <c r="D21" s="7">
        <f t="shared" si="1"/>
        <v>1.56</v>
      </c>
    </row>
    <row r="22" spans="1:4" ht="31.5" x14ac:dyDescent="0.25">
      <c r="A22" s="9">
        <v>2230</v>
      </c>
      <c r="B22" s="104" t="s">
        <v>1183</v>
      </c>
      <c r="C22" s="73">
        <v>0.11</v>
      </c>
      <c r="D22" s="7">
        <f t="shared" si="1"/>
        <v>0.22</v>
      </c>
    </row>
    <row r="23" spans="1:4" ht="30.75" customHeight="1" x14ac:dyDescent="0.25">
      <c r="A23" s="9">
        <v>2242</v>
      </c>
      <c r="B23" s="104" t="s">
        <v>1640</v>
      </c>
      <c r="C23" s="73">
        <v>2</v>
      </c>
      <c r="D23" s="7">
        <f t="shared" si="1"/>
        <v>4</v>
      </c>
    </row>
    <row r="24" spans="1:4" ht="31.5" x14ac:dyDescent="0.25">
      <c r="A24" s="9">
        <v>2243</v>
      </c>
      <c r="B24" s="104" t="s">
        <v>652</v>
      </c>
      <c r="C24" s="71">
        <v>0.03</v>
      </c>
      <c r="D24" s="7">
        <f t="shared" si="1"/>
        <v>0.06</v>
      </c>
    </row>
    <row r="25" spans="1:4" ht="33" customHeight="1" x14ac:dyDescent="0.25">
      <c r="A25" s="9">
        <v>2244</v>
      </c>
      <c r="B25" s="104" t="s">
        <v>1184</v>
      </c>
      <c r="C25" s="73">
        <v>0.08</v>
      </c>
      <c r="D25" s="7">
        <f t="shared" si="1"/>
        <v>0.16</v>
      </c>
    </row>
    <row r="26" spans="1:4" ht="15.75" x14ac:dyDescent="0.25">
      <c r="A26" s="9">
        <v>2261</v>
      </c>
      <c r="B26" s="104" t="s">
        <v>1185</v>
      </c>
      <c r="C26" s="71">
        <v>3.07</v>
      </c>
      <c r="D26" s="7">
        <f t="shared" si="1"/>
        <v>6.14</v>
      </c>
    </row>
    <row r="27" spans="1:4" ht="31.5" x14ac:dyDescent="0.25">
      <c r="A27" s="163">
        <v>2250</v>
      </c>
      <c r="B27" s="104" t="s">
        <v>1186</v>
      </c>
      <c r="C27" s="73">
        <v>0.52</v>
      </c>
      <c r="D27" s="7">
        <f t="shared" si="1"/>
        <v>1.04</v>
      </c>
    </row>
    <row r="28" spans="1:4" ht="48.75" customHeight="1" x14ac:dyDescent="0.25">
      <c r="A28" s="164"/>
      <c r="B28" s="104" t="s">
        <v>1187</v>
      </c>
      <c r="C28" s="71">
        <v>0.48</v>
      </c>
      <c r="D28" s="7">
        <f t="shared" si="1"/>
        <v>0.96</v>
      </c>
    </row>
    <row r="29" spans="1:4" ht="15.75" x14ac:dyDescent="0.25">
      <c r="A29" s="9">
        <v>2262</v>
      </c>
      <c r="B29" s="104" t="s">
        <v>653</v>
      </c>
      <c r="C29" s="71">
        <v>7.66</v>
      </c>
      <c r="D29" s="7">
        <f t="shared" si="1"/>
        <v>15.32</v>
      </c>
    </row>
    <row r="30" spans="1:4" ht="15.75" x14ac:dyDescent="0.25">
      <c r="A30" s="9">
        <v>2311</v>
      </c>
      <c r="B30" s="104" t="s">
        <v>654</v>
      </c>
      <c r="C30" s="71">
        <v>0.11</v>
      </c>
      <c r="D30" s="7">
        <f t="shared" si="1"/>
        <v>0.22</v>
      </c>
    </row>
    <row r="31" spans="1:4" ht="15.75" x14ac:dyDescent="0.25">
      <c r="A31" s="9">
        <v>2312</v>
      </c>
      <c r="B31" s="104" t="s">
        <v>655</v>
      </c>
      <c r="C31" s="71">
        <v>0.09</v>
      </c>
      <c r="D31" s="7">
        <f t="shared" si="1"/>
        <v>0.18</v>
      </c>
    </row>
    <row r="32" spans="1:4" ht="33.75" customHeight="1" x14ac:dyDescent="0.25">
      <c r="A32" s="9">
        <v>2350</v>
      </c>
      <c r="B32" s="104" t="s">
        <v>656</v>
      </c>
      <c r="C32" s="71">
        <v>0.03</v>
      </c>
      <c r="D32" s="7">
        <f t="shared" si="1"/>
        <v>0.06</v>
      </c>
    </row>
    <row r="33" spans="1:4" ht="15.75" x14ac:dyDescent="0.25">
      <c r="A33" s="9">
        <v>2519</v>
      </c>
      <c r="B33" s="104" t="s">
        <v>354</v>
      </c>
      <c r="C33" s="73">
        <v>0.1</v>
      </c>
      <c r="D33" s="7">
        <f t="shared" si="1"/>
        <v>0.2</v>
      </c>
    </row>
    <row r="34" spans="1:4" ht="16.5" customHeight="1" x14ac:dyDescent="0.25">
      <c r="A34" s="9">
        <v>5120</v>
      </c>
      <c r="B34" s="104" t="s">
        <v>893</v>
      </c>
      <c r="C34" s="71">
        <v>0.88</v>
      </c>
      <c r="D34" s="7">
        <f t="shared" si="1"/>
        <v>1.76</v>
      </c>
    </row>
    <row r="35" spans="1:4" ht="31.5" x14ac:dyDescent="0.25">
      <c r="A35" s="9">
        <v>5238</v>
      </c>
      <c r="B35" s="104" t="s">
        <v>802</v>
      </c>
      <c r="C35" s="71">
        <v>0.75</v>
      </c>
      <c r="D35" s="7">
        <f t="shared" si="1"/>
        <v>1.5</v>
      </c>
    </row>
    <row r="36" spans="1:4" ht="15.75" x14ac:dyDescent="0.25">
      <c r="A36" s="13"/>
      <c r="B36" s="131" t="s">
        <v>6</v>
      </c>
      <c r="C36" s="74">
        <f>SUM(C18:C35)</f>
        <v>23.740000000000002</v>
      </c>
      <c r="D36" s="75">
        <f>SUM(D18:D35)</f>
        <v>47.480000000000004</v>
      </c>
    </row>
    <row r="37" spans="1:4" ht="15.75" x14ac:dyDescent="0.25">
      <c r="A37" s="13"/>
      <c r="B37" s="131" t="s">
        <v>7</v>
      </c>
      <c r="C37" s="74">
        <f>C16+C36</f>
        <v>72.330000000000013</v>
      </c>
      <c r="D37" s="75">
        <f>D16+D36</f>
        <v>144.66000000000003</v>
      </c>
    </row>
    <row r="38" spans="1:4" ht="15.75" x14ac:dyDescent="0.25">
      <c r="A38" s="2"/>
      <c r="B38" s="119"/>
      <c r="C38" s="2"/>
      <c r="D38" s="2"/>
    </row>
    <row r="39" spans="1:4" ht="15.75" x14ac:dyDescent="0.25">
      <c r="A39" s="170" t="s">
        <v>9</v>
      </c>
      <c r="B39" s="171"/>
      <c r="C39" s="10"/>
      <c r="D39" s="6">
        <v>2</v>
      </c>
    </row>
    <row r="40" spans="1:4" ht="31.9" customHeight="1" x14ac:dyDescent="0.25">
      <c r="A40" s="170" t="s">
        <v>17</v>
      </c>
      <c r="B40" s="171"/>
      <c r="C40" s="10"/>
      <c r="D40" s="18">
        <f>D37/D39</f>
        <v>72.330000000000013</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72" fitToHeight="0" orientation="portrait" r:id="rId1"/>
  <headerFooter>
    <oddFooter>&amp;C&amp;"Times New Roman,Regular"&amp;12&amp;P</oddFooter>
  </headerFooter>
  <rowBreaks count="1" manualBreakCount="1">
    <brk id="26" max="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D42"/>
  <sheetViews>
    <sheetView view="pageBreakPreview" zoomScaleNormal="100" zoomScaleSheetLayoutView="100" workbookViewId="0">
      <selection activeCell="F1" sqref="F1:I1048576"/>
    </sheetView>
  </sheetViews>
  <sheetFormatPr defaultRowHeight="15" x14ac:dyDescent="0.25"/>
  <cols>
    <col min="1" max="1" width="15.140625" customWidth="1"/>
    <col min="2" max="2" width="79.5703125" style="92" customWidth="1"/>
    <col min="3" max="3" width="12.5703125" customWidth="1"/>
    <col min="4" max="4" width="20.855468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192</v>
      </c>
      <c r="B5" s="172"/>
      <c r="C5" s="172"/>
      <c r="D5" s="172"/>
    </row>
    <row r="6" spans="1:4" ht="15"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1" customHeight="1" x14ac:dyDescent="0.25">
      <c r="A10" s="9">
        <v>1100</v>
      </c>
      <c r="B10" s="104" t="s">
        <v>1188</v>
      </c>
      <c r="C10" s="73">
        <v>43.66</v>
      </c>
      <c r="D10" s="7">
        <f>C10*$D$39</f>
        <v>87.32</v>
      </c>
    </row>
    <row r="11" spans="1:4" ht="45.6" customHeight="1" x14ac:dyDescent="0.25">
      <c r="A11" s="9">
        <v>1200</v>
      </c>
      <c r="B11" s="104" t="s">
        <v>1189</v>
      </c>
      <c r="C11" s="73">
        <f>ROUND(C10*0.2359,2)+0.53</f>
        <v>10.83</v>
      </c>
      <c r="D11" s="7">
        <f t="shared" ref="D11:D15" si="0">C11*$D$39</f>
        <v>21.66</v>
      </c>
    </row>
    <row r="12" spans="1:4" ht="18" customHeight="1" x14ac:dyDescent="0.25">
      <c r="A12" s="9">
        <v>2264</v>
      </c>
      <c r="B12" s="104" t="s">
        <v>352</v>
      </c>
      <c r="C12" s="73">
        <v>0.01</v>
      </c>
      <c r="D12" s="7">
        <f t="shared" si="0"/>
        <v>0.02</v>
      </c>
    </row>
    <row r="13" spans="1:4" ht="18" customHeight="1" x14ac:dyDescent="0.25">
      <c r="A13" s="9">
        <v>2311</v>
      </c>
      <c r="B13" s="104" t="s">
        <v>271</v>
      </c>
      <c r="C13" s="71">
        <v>0.06</v>
      </c>
      <c r="D13" s="7">
        <f t="shared" si="0"/>
        <v>0.12</v>
      </c>
    </row>
    <row r="14" spans="1:4" ht="16.5" customHeight="1" x14ac:dyDescent="0.25">
      <c r="A14" s="9">
        <v>2322</v>
      </c>
      <c r="B14" s="104" t="s">
        <v>534</v>
      </c>
      <c r="C14" s="73">
        <v>4.91</v>
      </c>
      <c r="D14" s="7">
        <f t="shared" si="0"/>
        <v>9.82</v>
      </c>
    </row>
    <row r="15" spans="1:4" ht="33.75" customHeight="1" x14ac:dyDescent="0.25">
      <c r="A15" s="9">
        <v>5238</v>
      </c>
      <c r="B15" s="104" t="s">
        <v>272</v>
      </c>
      <c r="C15" s="73">
        <v>0.02</v>
      </c>
      <c r="D15" s="7">
        <f t="shared" si="0"/>
        <v>0.04</v>
      </c>
    </row>
    <row r="16" spans="1:4" ht="15.75" x14ac:dyDescent="0.25">
      <c r="A16" s="13"/>
      <c r="B16" s="126" t="s">
        <v>4</v>
      </c>
      <c r="C16" s="74">
        <f>SUM(C10:C15)</f>
        <v>59.49</v>
      </c>
      <c r="D16" s="75">
        <f>SUM(D10:D15)</f>
        <v>118.98</v>
      </c>
    </row>
    <row r="17" spans="1:4" ht="15.75" x14ac:dyDescent="0.25">
      <c r="A17" s="6"/>
      <c r="B17" s="125" t="s">
        <v>5</v>
      </c>
      <c r="C17" s="71"/>
      <c r="D17" s="76"/>
    </row>
    <row r="18" spans="1:4" ht="231" customHeight="1" x14ac:dyDescent="0.25">
      <c r="A18" s="9">
        <v>1100</v>
      </c>
      <c r="B18" s="104" t="s">
        <v>1354</v>
      </c>
      <c r="C18" s="130">
        <f>0.24+2.05+3.27</f>
        <v>5.5600000000000005</v>
      </c>
      <c r="D18" s="7">
        <f t="shared" ref="D18:D35" si="1">C18*$D$39</f>
        <v>11.120000000000001</v>
      </c>
    </row>
    <row r="19" spans="1:4" ht="33" customHeight="1" x14ac:dyDescent="0.25">
      <c r="A19" s="9">
        <v>1200</v>
      </c>
      <c r="B19" s="104" t="s">
        <v>1085</v>
      </c>
      <c r="C19" s="73">
        <f>ROUND(C18*0.2359,2)</f>
        <v>1.31</v>
      </c>
      <c r="D19" s="7">
        <f t="shared" si="1"/>
        <v>2.62</v>
      </c>
    </row>
    <row r="20" spans="1:4" ht="16.5" customHeight="1" x14ac:dyDescent="0.25">
      <c r="A20" s="9">
        <v>2210</v>
      </c>
      <c r="B20" s="104" t="s">
        <v>883</v>
      </c>
      <c r="C20" s="77">
        <v>0.22</v>
      </c>
      <c r="D20" s="7">
        <f t="shared" si="1"/>
        <v>0.44</v>
      </c>
    </row>
    <row r="21" spans="1:4" ht="17.25" customHeight="1" x14ac:dyDescent="0.25">
      <c r="A21" s="9">
        <v>2220</v>
      </c>
      <c r="B21" s="104" t="s">
        <v>1190</v>
      </c>
      <c r="C21" s="79">
        <v>0.98</v>
      </c>
      <c r="D21" s="7">
        <f t="shared" si="1"/>
        <v>1.96</v>
      </c>
    </row>
    <row r="22" spans="1:4" ht="31.5" x14ac:dyDescent="0.25">
      <c r="A22" s="9">
        <v>2230</v>
      </c>
      <c r="B22" s="104" t="s">
        <v>1191</v>
      </c>
      <c r="C22" s="73">
        <v>0.13</v>
      </c>
      <c r="D22" s="7">
        <f t="shared" si="1"/>
        <v>0.26</v>
      </c>
    </row>
    <row r="23" spans="1:4" ht="16.5" customHeight="1" x14ac:dyDescent="0.25">
      <c r="A23" s="9">
        <v>2242</v>
      </c>
      <c r="B23" s="104" t="s">
        <v>1640</v>
      </c>
      <c r="C23" s="73">
        <v>2</v>
      </c>
      <c r="D23" s="7">
        <f t="shared" si="1"/>
        <v>4</v>
      </c>
    </row>
    <row r="24" spans="1:4" ht="34.5" customHeight="1" x14ac:dyDescent="0.25">
      <c r="A24" s="9">
        <v>2243</v>
      </c>
      <c r="B24" s="104" t="s">
        <v>545</v>
      </c>
      <c r="C24" s="71">
        <v>0.04</v>
      </c>
      <c r="D24" s="7">
        <f t="shared" si="1"/>
        <v>0.08</v>
      </c>
    </row>
    <row r="25" spans="1:4" ht="30.75" customHeight="1" x14ac:dyDescent="0.25">
      <c r="A25" s="9">
        <v>2244</v>
      </c>
      <c r="B25" s="104" t="s">
        <v>1192</v>
      </c>
      <c r="C25" s="73">
        <v>0.1</v>
      </c>
      <c r="D25" s="7">
        <f t="shared" si="1"/>
        <v>0.2</v>
      </c>
    </row>
    <row r="26" spans="1:4" ht="30" customHeight="1" x14ac:dyDescent="0.25">
      <c r="A26" s="9">
        <v>2261</v>
      </c>
      <c r="B26" s="104" t="s">
        <v>1193</v>
      </c>
      <c r="C26" s="71">
        <v>3.83</v>
      </c>
      <c r="D26" s="7">
        <f t="shared" si="1"/>
        <v>7.66</v>
      </c>
    </row>
    <row r="27" spans="1:4" ht="48" customHeight="1" x14ac:dyDescent="0.25">
      <c r="A27" s="163">
        <v>2250</v>
      </c>
      <c r="B27" s="104" t="s">
        <v>1194</v>
      </c>
      <c r="C27" s="73">
        <v>0.65</v>
      </c>
      <c r="D27" s="7">
        <f t="shared" si="1"/>
        <v>1.3</v>
      </c>
    </row>
    <row r="28" spans="1:4" ht="51" customHeight="1" x14ac:dyDescent="0.25">
      <c r="A28" s="164"/>
      <c r="B28" s="104" t="s">
        <v>1195</v>
      </c>
      <c r="C28" s="71">
        <v>0.59</v>
      </c>
      <c r="D28" s="7">
        <f t="shared" si="1"/>
        <v>1.18</v>
      </c>
    </row>
    <row r="29" spans="1:4" ht="17.25" customHeight="1" x14ac:dyDescent="0.25">
      <c r="A29" s="9">
        <v>2262</v>
      </c>
      <c r="B29" s="104" t="s">
        <v>353</v>
      </c>
      <c r="C29" s="71">
        <v>7.66</v>
      </c>
      <c r="D29" s="7">
        <f t="shared" si="1"/>
        <v>15.32</v>
      </c>
    </row>
    <row r="30" spans="1:4" ht="15.75" x14ac:dyDescent="0.25">
      <c r="A30" s="9">
        <v>2311</v>
      </c>
      <c r="B30" s="104" t="s">
        <v>884</v>
      </c>
      <c r="C30" s="71">
        <v>0.14000000000000001</v>
      </c>
      <c r="D30" s="7">
        <f t="shared" si="1"/>
        <v>0.28000000000000003</v>
      </c>
    </row>
    <row r="31" spans="1:4" ht="15.75" x14ac:dyDescent="0.25">
      <c r="A31" s="9">
        <v>2312</v>
      </c>
      <c r="B31" s="104" t="s">
        <v>885</v>
      </c>
      <c r="C31" s="71">
        <v>0.11</v>
      </c>
      <c r="D31" s="7">
        <f t="shared" si="1"/>
        <v>0.22</v>
      </c>
    </row>
    <row r="32" spans="1:4" ht="15" customHeight="1" x14ac:dyDescent="0.25">
      <c r="A32" s="9">
        <v>2350</v>
      </c>
      <c r="B32" s="104" t="s">
        <v>546</v>
      </c>
      <c r="C32" s="71">
        <v>0.04</v>
      </c>
      <c r="D32" s="7">
        <f t="shared" si="1"/>
        <v>0.08</v>
      </c>
    </row>
    <row r="33" spans="1:4" ht="16.5" customHeight="1" x14ac:dyDescent="0.25">
      <c r="A33" s="9">
        <v>2519</v>
      </c>
      <c r="B33" s="104" t="s">
        <v>354</v>
      </c>
      <c r="C33" s="73">
        <v>0.1</v>
      </c>
      <c r="D33" s="7">
        <f t="shared" si="1"/>
        <v>0.2</v>
      </c>
    </row>
    <row r="34" spans="1:4" ht="15.75" customHeight="1" x14ac:dyDescent="0.25">
      <c r="A34" s="9">
        <v>5120</v>
      </c>
      <c r="B34" s="104" t="s">
        <v>886</v>
      </c>
      <c r="C34" s="73">
        <v>1.1000000000000001</v>
      </c>
      <c r="D34" s="7">
        <f t="shared" si="1"/>
        <v>2.2000000000000002</v>
      </c>
    </row>
    <row r="35" spans="1:4" ht="31.5" customHeight="1" x14ac:dyDescent="0.25">
      <c r="A35" s="9">
        <v>5238</v>
      </c>
      <c r="B35" s="104" t="s">
        <v>887</v>
      </c>
      <c r="C35" s="73">
        <v>0.94</v>
      </c>
      <c r="D35" s="7">
        <f t="shared" si="1"/>
        <v>1.88</v>
      </c>
    </row>
    <row r="36" spans="1:4" ht="15.75" x14ac:dyDescent="0.25">
      <c r="A36" s="13"/>
      <c r="B36" s="131" t="s">
        <v>6</v>
      </c>
      <c r="C36" s="74">
        <f>SUM(C18:C35)</f>
        <v>25.500000000000004</v>
      </c>
      <c r="D36" s="75">
        <f>SUM(D18:D35)</f>
        <v>51.000000000000007</v>
      </c>
    </row>
    <row r="37" spans="1:4" ht="15.75" x14ac:dyDescent="0.25">
      <c r="A37" s="13"/>
      <c r="B37" s="131" t="s">
        <v>7</v>
      </c>
      <c r="C37" s="74">
        <f>C16+C36</f>
        <v>84.990000000000009</v>
      </c>
      <c r="D37" s="75">
        <f>D16+D36</f>
        <v>169.98000000000002</v>
      </c>
    </row>
    <row r="38" spans="1:4" ht="15.75" x14ac:dyDescent="0.25">
      <c r="A38" s="2"/>
      <c r="B38" s="119"/>
      <c r="C38" s="2"/>
      <c r="D38" s="2"/>
    </row>
    <row r="39" spans="1:4" ht="15.75" x14ac:dyDescent="0.25">
      <c r="A39" s="170" t="s">
        <v>9</v>
      </c>
      <c r="B39" s="171"/>
      <c r="C39" s="10"/>
      <c r="D39" s="6">
        <v>2</v>
      </c>
    </row>
    <row r="40" spans="1:4" ht="34.15" customHeight="1" x14ac:dyDescent="0.25">
      <c r="A40" s="170" t="s">
        <v>17</v>
      </c>
      <c r="B40" s="171"/>
      <c r="C40" s="10"/>
      <c r="D40" s="18">
        <f>D37/D39</f>
        <v>84.990000000000009</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8" fitToHeight="0" orientation="portrait" r:id="rId1"/>
  <headerFooter>
    <oddFooter>&amp;C&amp;"Times New Roman,Regular"&amp;12&amp;P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D42"/>
  <sheetViews>
    <sheetView view="pageBreakPreview" zoomScaleNormal="100" zoomScaleSheetLayoutView="100" workbookViewId="0">
      <selection activeCell="F1" sqref="F1:I1048576"/>
    </sheetView>
  </sheetViews>
  <sheetFormatPr defaultRowHeight="15" x14ac:dyDescent="0.25"/>
  <cols>
    <col min="1" max="1" width="15.5703125" customWidth="1"/>
    <col min="2" max="2" width="88.42578125" style="92" customWidth="1"/>
    <col min="3" max="3" width="12.5703125" customWidth="1"/>
    <col min="4" max="4" width="21.855468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193</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7" customHeight="1" x14ac:dyDescent="0.25">
      <c r="A10" s="9">
        <v>1100</v>
      </c>
      <c r="B10" s="104" t="s">
        <v>1196</v>
      </c>
      <c r="C10" s="73">
        <v>52.39</v>
      </c>
      <c r="D10" s="7">
        <f>C10*$D$39</f>
        <v>366.73</v>
      </c>
    </row>
    <row r="11" spans="1:4" ht="31.5" customHeight="1" x14ac:dyDescent="0.25">
      <c r="A11" s="9">
        <v>1200</v>
      </c>
      <c r="B11" s="104" t="s">
        <v>1197</v>
      </c>
      <c r="C11" s="73">
        <f>ROUND(C10*0.2359,2)+0.64</f>
        <v>13</v>
      </c>
      <c r="D11" s="7">
        <f t="shared" ref="D11:D14" si="0">C11*$D$39</f>
        <v>91</v>
      </c>
    </row>
    <row r="12" spans="1:4" ht="18.75" customHeight="1" x14ac:dyDescent="0.25">
      <c r="A12" s="9">
        <v>2264</v>
      </c>
      <c r="B12" s="104" t="s">
        <v>355</v>
      </c>
      <c r="C12" s="73">
        <v>0.01</v>
      </c>
      <c r="D12" s="7">
        <f t="shared" si="0"/>
        <v>7.0000000000000007E-2</v>
      </c>
    </row>
    <row r="13" spans="1:4" ht="15.75" x14ac:dyDescent="0.25">
      <c r="A13" s="9">
        <v>2311</v>
      </c>
      <c r="B13" s="104" t="s">
        <v>273</v>
      </c>
      <c r="C13" s="71">
        <v>0.06</v>
      </c>
      <c r="D13" s="7">
        <f t="shared" si="0"/>
        <v>0.42</v>
      </c>
    </row>
    <row r="14" spans="1:4" ht="15.75" x14ac:dyDescent="0.25">
      <c r="A14" s="9">
        <v>2322</v>
      </c>
      <c r="B14" s="104" t="s">
        <v>535</v>
      </c>
      <c r="C14" s="73">
        <v>4.91</v>
      </c>
      <c r="D14" s="7">
        <f t="shared" si="0"/>
        <v>34.370000000000005</v>
      </c>
    </row>
    <row r="15" spans="1:4" ht="31.5" x14ac:dyDescent="0.25">
      <c r="A15" s="9">
        <v>5238</v>
      </c>
      <c r="B15" s="104" t="s">
        <v>274</v>
      </c>
      <c r="C15" s="73">
        <v>0.02</v>
      </c>
      <c r="D15" s="7">
        <f>C15*$D$39</f>
        <v>0.14000000000000001</v>
      </c>
    </row>
    <row r="16" spans="1:4" ht="15.75" x14ac:dyDescent="0.25">
      <c r="A16" s="13"/>
      <c r="B16" s="126" t="s">
        <v>4</v>
      </c>
      <c r="C16" s="74">
        <f>SUM(C10:C15)</f>
        <v>70.39</v>
      </c>
      <c r="D16" s="75">
        <f>SUM(D10:D15)</f>
        <v>492.73</v>
      </c>
    </row>
    <row r="17" spans="1:4" ht="15.75" x14ac:dyDescent="0.25">
      <c r="A17" s="6"/>
      <c r="B17" s="125" t="s">
        <v>5</v>
      </c>
      <c r="C17" s="71"/>
      <c r="D17" s="76"/>
    </row>
    <row r="18" spans="1:4" ht="214.5" customHeight="1" x14ac:dyDescent="0.25">
      <c r="A18" s="9">
        <v>1100</v>
      </c>
      <c r="B18" s="104" t="s">
        <v>1355</v>
      </c>
      <c r="C18" s="130">
        <f>0.24+2.05+3.27</f>
        <v>5.5600000000000005</v>
      </c>
      <c r="D18" s="7">
        <f t="shared" ref="D18:D35" si="1">C18*$D$39</f>
        <v>38.92</v>
      </c>
    </row>
    <row r="19" spans="1:4" ht="33.75" customHeight="1" x14ac:dyDescent="0.25">
      <c r="A19" s="9">
        <v>1200</v>
      </c>
      <c r="B19" s="104" t="s">
        <v>1198</v>
      </c>
      <c r="C19" s="73">
        <f>ROUND(C18*0.2359,2)</f>
        <v>1.31</v>
      </c>
      <c r="D19" s="7">
        <f t="shared" si="1"/>
        <v>9.17</v>
      </c>
    </row>
    <row r="20" spans="1:4" ht="17.25" customHeight="1" x14ac:dyDescent="0.25">
      <c r="A20" s="9">
        <v>2210</v>
      </c>
      <c r="B20" s="104" t="s">
        <v>389</v>
      </c>
      <c r="C20" s="79">
        <v>0.27</v>
      </c>
      <c r="D20" s="7">
        <f t="shared" si="1"/>
        <v>1.8900000000000001</v>
      </c>
    </row>
    <row r="21" spans="1:4" ht="15.75" x14ac:dyDescent="0.25">
      <c r="A21" s="9">
        <v>2220</v>
      </c>
      <c r="B21" s="104" t="s">
        <v>1199</v>
      </c>
      <c r="C21" s="79">
        <v>1.17</v>
      </c>
      <c r="D21" s="7">
        <f t="shared" si="1"/>
        <v>8.19</v>
      </c>
    </row>
    <row r="22" spans="1:4" ht="33" customHeight="1" x14ac:dyDescent="0.25">
      <c r="A22" s="9">
        <v>2230</v>
      </c>
      <c r="B22" s="104" t="s">
        <v>1200</v>
      </c>
      <c r="C22" s="71">
        <v>0.16</v>
      </c>
      <c r="D22" s="7">
        <f t="shared" si="1"/>
        <v>1.1200000000000001</v>
      </c>
    </row>
    <row r="23" spans="1:4" ht="16.5" customHeight="1" x14ac:dyDescent="0.25">
      <c r="A23" s="9">
        <v>2242</v>
      </c>
      <c r="B23" s="104" t="s">
        <v>1641</v>
      </c>
      <c r="C23" s="73">
        <v>2</v>
      </c>
      <c r="D23" s="7">
        <f t="shared" si="1"/>
        <v>14</v>
      </c>
    </row>
    <row r="24" spans="1:4" ht="31.5" customHeight="1" x14ac:dyDescent="0.25">
      <c r="A24" s="9">
        <v>2243</v>
      </c>
      <c r="B24" s="104" t="s">
        <v>422</v>
      </c>
      <c r="C24" s="73">
        <v>0.05</v>
      </c>
      <c r="D24" s="7">
        <f t="shared" si="1"/>
        <v>0.35000000000000003</v>
      </c>
    </row>
    <row r="25" spans="1:4" ht="35.25" customHeight="1" x14ac:dyDescent="0.25">
      <c r="A25" s="9">
        <v>2244</v>
      </c>
      <c r="B25" s="104" t="s">
        <v>1201</v>
      </c>
      <c r="C25" s="73">
        <v>0.12</v>
      </c>
      <c r="D25" s="7">
        <f t="shared" si="1"/>
        <v>0.84</v>
      </c>
    </row>
    <row r="26" spans="1:4" ht="17.25" customHeight="1" x14ac:dyDescent="0.25">
      <c r="A26" s="9">
        <v>2261</v>
      </c>
      <c r="B26" s="104" t="s">
        <v>1202</v>
      </c>
      <c r="C26" s="73">
        <v>4.5999999999999996</v>
      </c>
      <c r="D26" s="7">
        <f t="shared" si="1"/>
        <v>32.199999999999996</v>
      </c>
    </row>
    <row r="27" spans="1:4" ht="34.9" customHeight="1" x14ac:dyDescent="0.25">
      <c r="A27" s="163">
        <v>2250</v>
      </c>
      <c r="B27" s="104" t="s">
        <v>1203</v>
      </c>
      <c r="C27" s="73">
        <v>0.78</v>
      </c>
      <c r="D27" s="7">
        <f t="shared" si="1"/>
        <v>5.46</v>
      </c>
    </row>
    <row r="28" spans="1:4" ht="32.25" customHeight="1" x14ac:dyDescent="0.25">
      <c r="A28" s="164"/>
      <c r="B28" s="104" t="s">
        <v>1204</v>
      </c>
      <c r="C28" s="73">
        <v>0.71</v>
      </c>
      <c r="D28" s="7">
        <f t="shared" si="1"/>
        <v>4.97</v>
      </c>
    </row>
    <row r="29" spans="1:4" ht="15.75" x14ac:dyDescent="0.25">
      <c r="A29" s="9">
        <v>2262</v>
      </c>
      <c r="B29" s="104" t="s">
        <v>356</v>
      </c>
      <c r="C29" s="71">
        <v>7.66</v>
      </c>
      <c r="D29" s="7">
        <f t="shared" si="1"/>
        <v>53.620000000000005</v>
      </c>
    </row>
    <row r="30" spans="1:4" ht="15.75" customHeight="1" x14ac:dyDescent="0.25">
      <c r="A30" s="9">
        <v>2311</v>
      </c>
      <c r="B30" s="104" t="s">
        <v>449</v>
      </c>
      <c r="C30" s="73">
        <v>0.17</v>
      </c>
      <c r="D30" s="7">
        <f t="shared" si="1"/>
        <v>1.1900000000000002</v>
      </c>
    </row>
    <row r="31" spans="1:4" ht="15.75" customHeight="1" x14ac:dyDescent="0.25">
      <c r="A31" s="9">
        <v>2312</v>
      </c>
      <c r="B31" s="104" t="s">
        <v>478</v>
      </c>
      <c r="C31" s="71">
        <v>0.13</v>
      </c>
      <c r="D31" s="7">
        <f t="shared" si="1"/>
        <v>0.91</v>
      </c>
    </row>
    <row r="32" spans="1:4" ht="18" customHeight="1" x14ac:dyDescent="0.25">
      <c r="A32" s="9">
        <v>2350</v>
      </c>
      <c r="B32" s="104" t="s">
        <v>495</v>
      </c>
      <c r="C32" s="73">
        <v>0.05</v>
      </c>
      <c r="D32" s="7">
        <f t="shared" si="1"/>
        <v>0.35000000000000003</v>
      </c>
    </row>
    <row r="33" spans="1:4" ht="15.75" x14ac:dyDescent="0.25">
      <c r="A33" s="9">
        <v>2519</v>
      </c>
      <c r="B33" s="104" t="s">
        <v>357</v>
      </c>
      <c r="C33" s="73">
        <v>0.1</v>
      </c>
      <c r="D33" s="7">
        <f t="shared" si="1"/>
        <v>0.70000000000000007</v>
      </c>
    </row>
    <row r="34" spans="1:4" ht="15.75" x14ac:dyDescent="0.25">
      <c r="A34" s="9">
        <v>5120</v>
      </c>
      <c r="B34" s="104" t="s">
        <v>803</v>
      </c>
      <c r="C34" s="71">
        <v>1.32</v>
      </c>
      <c r="D34" s="7">
        <f t="shared" si="1"/>
        <v>9.24</v>
      </c>
    </row>
    <row r="35" spans="1:4" ht="16.5" customHeight="1" x14ac:dyDescent="0.25">
      <c r="A35" s="9">
        <v>5238</v>
      </c>
      <c r="B35" s="104" t="s">
        <v>804</v>
      </c>
      <c r="C35" s="71">
        <v>1.1299999999999999</v>
      </c>
      <c r="D35" s="7">
        <f t="shared" si="1"/>
        <v>7.9099999999999993</v>
      </c>
    </row>
    <row r="36" spans="1:4" ht="15.75" x14ac:dyDescent="0.25">
      <c r="A36" s="13"/>
      <c r="B36" s="131" t="s">
        <v>6</v>
      </c>
      <c r="C36" s="74">
        <f>SUM(C18:C35)</f>
        <v>27.290000000000003</v>
      </c>
      <c r="D36" s="75">
        <f>SUM(D18:D35)</f>
        <v>191.02999999999994</v>
      </c>
    </row>
    <row r="37" spans="1:4" ht="15.75" x14ac:dyDescent="0.25">
      <c r="A37" s="13"/>
      <c r="B37" s="131" t="s">
        <v>7</v>
      </c>
      <c r="C37" s="74">
        <f>C16+C36</f>
        <v>97.68</v>
      </c>
      <c r="D37" s="75">
        <f>D16+D36</f>
        <v>683.76</v>
      </c>
    </row>
    <row r="38" spans="1:4" ht="15.75" x14ac:dyDescent="0.25">
      <c r="A38" s="2"/>
      <c r="B38" s="119"/>
      <c r="C38" s="2"/>
      <c r="D38" s="2"/>
    </row>
    <row r="39" spans="1:4" ht="15.75" x14ac:dyDescent="0.25">
      <c r="A39" s="170" t="s">
        <v>9</v>
      </c>
      <c r="B39" s="171"/>
      <c r="C39" s="10"/>
      <c r="D39" s="6">
        <v>7</v>
      </c>
    </row>
    <row r="40" spans="1:4" ht="30.6" customHeight="1" x14ac:dyDescent="0.25">
      <c r="A40" s="170" t="s">
        <v>17</v>
      </c>
      <c r="B40" s="171"/>
      <c r="C40" s="10"/>
      <c r="D40" s="18">
        <f>D37/D39</f>
        <v>97.679999999999993</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3" fitToHeight="0" orientation="portrait" r:id="rId1"/>
  <headerFooter>
    <oddFooter>&amp;C&amp;"Times New Roman,Regular"&amp;12&amp;P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D42"/>
  <sheetViews>
    <sheetView view="pageBreakPreview" topLeftCell="B1" zoomScaleNormal="100" zoomScaleSheetLayoutView="100" workbookViewId="0">
      <selection activeCell="F1" sqref="F1:I1048576"/>
    </sheetView>
  </sheetViews>
  <sheetFormatPr defaultRowHeight="15" x14ac:dyDescent="0.25"/>
  <cols>
    <col min="1" max="1" width="15.85546875" customWidth="1"/>
    <col min="2" max="2" width="95.5703125" style="92" customWidth="1"/>
    <col min="3" max="3" width="12.5703125" customWidth="1"/>
    <col min="4" max="4" width="21.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194</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72.75" customHeight="1" x14ac:dyDescent="0.25">
      <c r="A10" s="9">
        <v>1100</v>
      </c>
      <c r="B10" s="104" t="s">
        <v>1205</v>
      </c>
      <c r="C10" s="73">
        <v>52.39</v>
      </c>
      <c r="D10" s="7">
        <f>C10*$D$39</f>
        <v>104.78</v>
      </c>
    </row>
    <row r="11" spans="1:4" ht="33" customHeight="1" x14ac:dyDescent="0.25">
      <c r="A11" s="9">
        <v>1200</v>
      </c>
      <c r="B11" s="104" t="s">
        <v>1206</v>
      </c>
      <c r="C11" s="73">
        <f>ROUND(C10*0.2359,2)+0.64</f>
        <v>13</v>
      </c>
      <c r="D11" s="7">
        <f t="shared" ref="D11:D15" si="0">C11*$D$39</f>
        <v>26</v>
      </c>
    </row>
    <row r="12" spans="1:4" ht="17.25" customHeight="1" x14ac:dyDescent="0.25">
      <c r="A12" s="9">
        <v>2264</v>
      </c>
      <c r="B12" s="104" t="s">
        <v>358</v>
      </c>
      <c r="C12" s="73">
        <v>0.01</v>
      </c>
      <c r="D12" s="7">
        <f t="shared" si="0"/>
        <v>0.02</v>
      </c>
    </row>
    <row r="13" spans="1:4" ht="15.6" customHeight="1" x14ac:dyDescent="0.25">
      <c r="A13" s="9">
        <v>2311</v>
      </c>
      <c r="B13" s="104" t="s">
        <v>275</v>
      </c>
      <c r="C13" s="71">
        <v>0.06</v>
      </c>
      <c r="D13" s="7">
        <f t="shared" si="0"/>
        <v>0.12</v>
      </c>
    </row>
    <row r="14" spans="1:4" ht="15.75" x14ac:dyDescent="0.25">
      <c r="A14" s="9">
        <v>2322</v>
      </c>
      <c r="B14" s="104" t="s">
        <v>534</v>
      </c>
      <c r="C14" s="73">
        <v>4.91</v>
      </c>
      <c r="D14" s="7">
        <f t="shared" si="0"/>
        <v>9.82</v>
      </c>
    </row>
    <row r="15" spans="1:4" ht="31.5" x14ac:dyDescent="0.25">
      <c r="A15" s="9">
        <v>5238</v>
      </c>
      <c r="B15" s="104" t="s">
        <v>259</v>
      </c>
      <c r="C15" s="73">
        <v>0.02</v>
      </c>
      <c r="D15" s="7">
        <f t="shared" si="0"/>
        <v>0.04</v>
      </c>
    </row>
    <row r="16" spans="1:4" ht="15.75" x14ac:dyDescent="0.25">
      <c r="A16" s="13"/>
      <c r="B16" s="126" t="s">
        <v>4</v>
      </c>
      <c r="C16" s="74">
        <f>SUM(C10:C15)</f>
        <v>70.39</v>
      </c>
      <c r="D16" s="75">
        <f>SUM(D10:D15)</f>
        <v>140.78</v>
      </c>
    </row>
    <row r="17" spans="1:4" ht="15.75" x14ac:dyDescent="0.25">
      <c r="A17" s="6"/>
      <c r="B17" s="125" t="s">
        <v>5</v>
      </c>
      <c r="C17" s="71"/>
      <c r="D17" s="76"/>
    </row>
    <row r="18" spans="1:4" ht="171" customHeight="1" x14ac:dyDescent="0.25">
      <c r="A18" s="9">
        <v>1100</v>
      </c>
      <c r="B18" s="104" t="s">
        <v>1354</v>
      </c>
      <c r="C18" s="130">
        <f>0.24+2.05+3.27</f>
        <v>5.5600000000000005</v>
      </c>
      <c r="D18" s="7">
        <f t="shared" ref="D18:D35" si="1">C18*$D$39</f>
        <v>11.120000000000001</v>
      </c>
    </row>
    <row r="19" spans="1:4" ht="30.75" customHeight="1" x14ac:dyDescent="0.25">
      <c r="A19" s="9">
        <v>1200</v>
      </c>
      <c r="B19" s="104" t="s">
        <v>1085</v>
      </c>
      <c r="C19" s="73">
        <f>ROUND(C18*0.2359,2)</f>
        <v>1.31</v>
      </c>
      <c r="D19" s="7">
        <f t="shared" si="1"/>
        <v>2.62</v>
      </c>
    </row>
    <row r="20" spans="1:4" ht="15.75" x14ac:dyDescent="0.25">
      <c r="A20" s="9">
        <v>2210</v>
      </c>
      <c r="B20" s="104" t="s">
        <v>384</v>
      </c>
      <c r="C20" s="77">
        <v>0.27</v>
      </c>
      <c r="D20" s="7">
        <f t="shared" si="1"/>
        <v>0.54</v>
      </c>
    </row>
    <row r="21" spans="1:4" ht="15.75" x14ac:dyDescent="0.25">
      <c r="A21" s="9">
        <v>2220</v>
      </c>
      <c r="B21" s="104" t="s">
        <v>1086</v>
      </c>
      <c r="C21" s="79">
        <v>1.17</v>
      </c>
      <c r="D21" s="7">
        <f t="shared" si="1"/>
        <v>2.34</v>
      </c>
    </row>
    <row r="22" spans="1:4" ht="31.5" x14ac:dyDescent="0.25">
      <c r="A22" s="9">
        <v>2230</v>
      </c>
      <c r="B22" s="104" t="s">
        <v>1087</v>
      </c>
      <c r="C22" s="73">
        <v>0.16</v>
      </c>
      <c r="D22" s="7">
        <f t="shared" si="1"/>
        <v>0.32</v>
      </c>
    </row>
    <row r="23" spans="1:4" ht="17.25" customHeight="1" x14ac:dyDescent="0.25">
      <c r="A23" s="9">
        <v>2242</v>
      </c>
      <c r="B23" s="104" t="s">
        <v>1640</v>
      </c>
      <c r="C23" s="73">
        <v>2</v>
      </c>
      <c r="D23" s="7">
        <f t="shared" si="1"/>
        <v>4</v>
      </c>
    </row>
    <row r="24" spans="1:4" ht="15.75" x14ac:dyDescent="0.25">
      <c r="A24" s="9">
        <v>2243</v>
      </c>
      <c r="B24" s="104" t="s">
        <v>423</v>
      </c>
      <c r="C24" s="71">
        <v>0.05</v>
      </c>
      <c r="D24" s="7">
        <f t="shared" si="1"/>
        <v>0.1</v>
      </c>
    </row>
    <row r="25" spans="1:4" ht="32.25" customHeight="1" x14ac:dyDescent="0.25">
      <c r="A25" s="9">
        <v>2244</v>
      </c>
      <c r="B25" s="104" t="s">
        <v>1088</v>
      </c>
      <c r="C25" s="73">
        <v>0.12</v>
      </c>
      <c r="D25" s="7">
        <f t="shared" si="1"/>
        <v>0.24</v>
      </c>
    </row>
    <row r="26" spans="1:4" ht="15.75" x14ac:dyDescent="0.25">
      <c r="A26" s="9">
        <v>2261</v>
      </c>
      <c r="B26" s="124" t="s">
        <v>1207</v>
      </c>
      <c r="C26" s="73">
        <v>4.5999999999999996</v>
      </c>
      <c r="D26" s="7">
        <f t="shared" si="1"/>
        <v>9.1999999999999993</v>
      </c>
    </row>
    <row r="27" spans="1:4" ht="15.75" x14ac:dyDescent="0.25">
      <c r="A27" s="163">
        <v>2250</v>
      </c>
      <c r="B27" s="104" t="s">
        <v>1090</v>
      </c>
      <c r="C27" s="73">
        <v>0.78</v>
      </c>
      <c r="D27" s="7">
        <f t="shared" si="1"/>
        <v>1.56</v>
      </c>
    </row>
    <row r="28" spans="1:4" ht="33" customHeight="1" x14ac:dyDescent="0.25">
      <c r="A28" s="164"/>
      <c r="B28" s="104" t="s">
        <v>1208</v>
      </c>
      <c r="C28" s="71">
        <v>0.71</v>
      </c>
      <c r="D28" s="7">
        <f t="shared" si="1"/>
        <v>1.42</v>
      </c>
    </row>
    <row r="29" spans="1:4" ht="18.75" customHeight="1" x14ac:dyDescent="0.25">
      <c r="A29" s="9">
        <v>2262</v>
      </c>
      <c r="B29" s="104" t="s">
        <v>359</v>
      </c>
      <c r="C29" s="71">
        <v>7.66</v>
      </c>
      <c r="D29" s="7">
        <f t="shared" si="1"/>
        <v>15.32</v>
      </c>
    </row>
    <row r="30" spans="1:4" ht="15.75" x14ac:dyDescent="0.25">
      <c r="A30" s="9">
        <v>2311</v>
      </c>
      <c r="B30" s="104" t="s">
        <v>444</v>
      </c>
      <c r="C30" s="71">
        <v>0.17</v>
      </c>
      <c r="D30" s="7">
        <f t="shared" si="1"/>
        <v>0.34</v>
      </c>
    </row>
    <row r="31" spans="1:4" ht="15.75" x14ac:dyDescent="0.25">
      <c r="A31" s="9">
        <v>2312</v>
      </c>
      <c r="B31" s="124" t="s">
        <v>473</v>
      </c>
      <c r="C31" s="71">
        <v>0.13</v>
      </c>
      <c r="D31" s="7">
        <f t="shared" si="1"/>
        <v>0.26</v>
      </c>
    </row>
    <row r="32" spans="1:4" ht="16.899999999999999" customHeight="1" x14ac:dyDescent="0.25">
      <c r="A32" s="9">
        <v>2350</v>
      </c>
      <c r="B32" s="104" t="s">
        <v>493</v>
      </c>
      <c r="C32" s="71">
        <v>0.05</v>
      </c>
      <c r="D32" s="7">
        <f t="shared" si="1"/>
        <v>0.1</v>
      </c>
    </row>
    <row r="33" spans="1:4" ht="15.75" x14ac:dyDescent="0.25">
      <c r="A33" s="9">
        <v>2519</v>
      </c>
      <c r="B33" s="104" t="s">
        <v>354</v>
      </c>
      <c r="C33" s="73">
        <v>0.1</v>
      </c>
      <c r="D33" s="7">
        <f t="shared" si="1"/>
        <v>0.2</v>
      </c>
    </row>
    <row r="34" spans="1:4" ht="15.75" customHeight="1" x14ac:dyDescent="0.25">
      <c r="A34" s="9">
        <v>5120</v>
      </c>
      <c r="B34" s="104" t="s">
        <v>781</v>
      </c>
      <c r="C34" s="71">
        <v>1.32</v>
      </c>
      <c r="D34" s="7">
        <f t="shared" si="1"/>
        <v>2.64</v>
      </c>
    </row>
    <row r="35" spans="1:4" ht="15.75" x14ac:dyDescent="0.25">
      <c r="A35" s="9">
        <v>5238</v>
      </c>
      <c r="B35" s="104" t="s">
        <v>782</v>
      </c>
      <c r="C35" s="71">
        <v>1.1299999999999999</v>
      </c>
      <c r="D35" s="7">
        <f t="shared" si="1"/>
        <v>2.2599999999999998</v>
      </c>
    </row>
    <row r="36" spans="1:4" ht="15.75" x14ac:dyDescent="0.25">
      <c r="A36" s="13"/>
      <c r="B36" s="131" t="s">
        <v>6</v>
      </c>
      <c r="C36" s="74">
        <f>SUM(C18:C35)</f>
        <v>27.290000000000003</v>
      </c>
      <c r="D36" s="75">
        <f>SUM(D18:D35)</f>
        <v>54.580000000000005</v>
      </c>
    </row>
    <row r="37" spans="1:4" ht="15.75" x14ac:dyDescent="0.25">
      <c r="A37" s="13"/>
      <c r="B37" s="131" t="s">
        <v>7</v>
      </c>
      <c r="C37" s="74">
        <f>C16+C36</f>
        <v>97.68</v>
      </c>
      <c r="D37" s="75">
        <f>D16+D36</f>
        <v>195.36</v>
      </c>
    </row>
    <row r="38" spans="1:4" ht="15.75" x14ac:dyDescent="0.25">
      <c r="A38" s="2"/>
      <c r="B38" s="119"/>
      <c r="C38" s="2"/>
      <c r="D38" s="2"/>
    </row>
    <row r="39" spans="1:4" ht="15.75" x14ac:dyDescent="0.25">
      <c r="A39" s="170" t="s">
        <v>9</v>
      </c>
      <c r="B39" s="171"/>
      <c r="C39" s="10"/>
      <c r="D39" s="6">
        <v>2</v>
      </c>
    </row>
    <row r="40" spans="1:4" ht="32.450000000000003" customHeight="1" x14ac:dyDescent="0.25">
      <c r="A40" s="170" t="s">
        <v>17</v>
      </c>
      <c r="B40" s="171"/>
      <c r="C40" s="10"/>
      <c r="D40" s="18">
        <f>D37/D39</f>
        <v>97.68</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59" fitToHeight="0" orientation="portrait" r:id="rId1"/>
  <headerFooter>
    <oddFooter>&amp;C&amp;"Times New Roman,Regular"&amp;12&amp;P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E42"/>
  <sheetViews>
    <sheetView view="pageBreakPreview" zoomScaleNormal="100" zoomScaleSheetLayoutView="100" workbookViewId="0">
      <selection activeCell="F1" sqref="F1:J1048576"/>
    </sheetView>
  </sheetViews>
  <sheetFormatPr defaultRowHeight="15" x14ac:dyDescent="0.25"/>
  <cols>
    <col min="1" max="1" width="14.5703125" customWidth="1"/>
    <col min="2" max="2" width="87.42578125" style="92" customWidth="1"/>
    <col min="3" max="3" width="12.5703125" customWidth="1"/>
    <col min="4" max="4" width="26.140625" customWidth="1"/>
  </cols>
  <sheetData>
    <row r="1" spans="1:5" ht="15.75" x14ac:dyDescent="0.25">
      <c r="A1" s="167" t="s">
        <v>10</v>
      </c>
      <c r="B1" s="167"/>
      <c r="C1" s="167"/>
      <c r="D1" s="167"/>
    </row>
    <row r="2" spans="1:5" ht="15.75" x14ac:dyDescent="0.25">
      <c r="A2" s="28"/>
      <c r="B2" s="116"/>
      <c r="C2" s="28"/>
      <c r="D2" s="28"/>
    </row>
    <row r="3" spans="1:5" ht="15.75" x14ac:dyDescent="0.25">
      <c r="A3" s="168" t="s">
        <v>11</v>
      </c>
      <c r="B3" s="168"/>
      <c r="C3" s="28"/>
      <c r="D3" s="28"/>
    </row>
    <row r="4" spans="1:5" ht="15.75" x14ac:dyDescent="0.25">
      <c r="A4" s="31"/>
      <c r="B4" s="134"/>
      <c r="C4" s="28"/>
      <c r="D4" s="28"/>
    </row>
    <row r="5" spans="1:5" ht="15.75" x14ac:dyDescent="0.25">
      <c r="A5" s="172" t="s">
        <v>195</v>
      </c>
      <c r="B5" s="172"/>
      <c r="C5" s="172"/>
      <c r="D5" s="172"/>
    </row>
    <row r="6" spans="1:5" ht="15.75" x14ac:dyDescent="0.25">
      <c r="A6" s="2"/>
      <c r="B6" s="119"/>
      <c r="C6" s="2"/>
      <c r="D6" s="2"/>
    </row>
    <row r="7" spans="1:5" ht="15.75" x14ac:dyDescent="0.25">
      <c r="A7" s="2" t="s">
        <v>12</v>
      </c>
      <c r="B7" s="119"/>
      <c r="C7" s="2"/>
      <c r="D7" s="2"/>
    </row>
    <row r="8" spans="1:5" ht="63" x14ac:dyDescent="0.25">
      <c r="A8" s="4" t="s">
        <v>0</v>
      </c>
      <c r="B8" s="120" t="s">
        <v>1</v>
      </c>
      <c r="C8" s="4" t="s">
        <v>8</v>
      </c>
      <c r="D8" s="4" t="s">
        <v>2</v>
      </c>
    </row>
    <row r="9" spans="1:5" ht="15.75" x14ac:dyDescent="0.25">
      <c r="A9" s="6"/>
      <c r="B9" s="122" t="s">
        <v>3</v>
      </c>
      <c r="C9" s="71"/>
      <c r="D9" s="72"/>
    </row>
    <row r="10" spans="1:5" ht="90" customHeight="1" x14ac:dyDescent="0.25">
      <c r="A10" s="9">
        <v>1100</v>
      </c>
      <c r="B10" s="104" t="s">
        <v>1209</v>
      </c>
      <c r="C10" s="73">
        <v>43.66</v>
      </c>
      <c r="D10" s="7">
        <f>C10*$D$39</f>
        <v>1309.8</v>
      </c>
      <c r="E10" s="3"/>
    </row>
    <row r="11" spans="1:5" ht="31.5" customHeight="1" x14ac:dyDescent="0.25">
      <c r="A11" s="9">
        <v>1200</v>
      </c>
      <c r="B11" s="104" t="s">
        <v>1210</v>
      </c>
      <c r="C11" s="73">
        <f>ROUND(C10*0.2359,2)+0.53</f>
        <v>10.83</v>
      </c>
      <c r="D11" s="7">
        <f t="shared" ref="D11:D14" si="0">C11*$D$39</f>
        <v>324.89999999999998</v>
      </c>
    </row>
    <row r="12" spans="1:5" ht="15.75" x14ac:dyDescent="0.25">
      <c r="A12" s="9">
        <v>2264</v>
      </c>
      <c r="B12" s="104" t="s">
        <v>360</v>
      </c>
      <c r="C12" s="73">
        <v>0.01</v>
      </c>
      <c r="D12" s="7">
        <f t="shared" si="0"/>
        <v>0.3</v>
      </c>
    </row>
    <row r="13" spans="1:5" ht="15.75" x14ac:dyDescent="0.25">
      <c r="A13" s="9">
        <v>2311</v>
      </c>
      <c r="B13" s="104" t="s">
        <v>276</v>
      </c>
      <c r="C13" s="71">
        <v>0.06</v>
      </c>
      <c r="D13" s="7">
        <f t="shared" si="0"/>
        <v>1.7999999999999998</v>
      </c>
    </row>
    <row r="14" spans="1:5" ht="15.75" x14ac:dyDescent="0.25">
      <c r="A14" s="9">
        <v>2322</v>
      </c>
      <c r="B14" s="104" t="s">
        <v>536</v>
      </c>
      <c r="C14" s="73">
        <v>4.91</v>
      </c>
      <c r="D14" s="7">
        <f t="shared" si="0"/>
        <v>147.30000000000001</v>
      </c>
    </row>
    <row r="15" spans="1:5" ht="31.5" x14ac:dyDescent="0.25">
      <c r="A15" s="9">
        <v>5238</v>
      </c>
      <c r="B15" s="104" t="s">
        <v>277</v>
      </c>
      <c r="C15" s="73">
        <v>0.02</v>
      </c>
      <c r="D15" s="7">
        <f>C15*$D$39</f>
        <v>0.6</v>
      </c>
    </row>
    <row r="16" spans="1:5" ht="15.75" x14ac:dyDescent="0.25">
      <c r="A16" s="13"/>
      <c r="B16" s="126" t="s">
        <v>4</v>
      </c>
      <c r="C16" s="74">
        <f>SUM(C10:C15)</f>
        <v>59.49</v>
      </c>
      <c r="D16" s="75">
        <f>SUM(D10:D15)</f>
        <v>1784.6999999999996</v>
      </c>
    </row>
    <row r="17" spans="1:4" ht="15.75" x14ac:dyDescent="0.25">
      <c r="A17" s="6"/>
      <c r="B17" s="125" t="s">
        <v>5</v>
      </c>
      <c r="C17" s="71"/>
      <c r="D17" s="76"/>
    </row>
    <row r="18" spans="1:4" ht="210.75" customHeight="1" x14ac:dyDescent="0.25">
      <c r="A18" s="9">
        <v>1100</v>
      </c>
      <c r="B18" s="104" t="s">
        <v>1353</v>
      </c>
      <c r="C18" s="130">
        <f>0.24+2.05+3.27</f>
        <v>5.5600000000000005</v>
      </c>
      <c r="D18" s="7">
        <f t="shared" ref="D18:D35" si="1">C18*$D$39</f>
        <v>166.8</v>
      </c>
    </row>
    <row r="19" spans="1:4" ht="31.5" x14ac:dyDescent="0.25">
      <c r="A19" s="9">
        <v>1200</v>
      </c>
      <c r="B19" s="104" t="s">
        <v>1211</v>
      </c>
      <c r="C19" s="73">
        <f>ROUND(C18*0.2359,2)</f>
        <v>1.31</v>
      </c>
      <c r="D19" s="7">
        <f t="shared" si="1"/>
        <v>39.300000000000004</v>
      </c>
    </row>
    <row r="20" spans="1:4" ht="15.75" x14ac:dyDescent="0.25">
      <c r="A20" s="9">
        <v>2210</v>
      </c>
      <c r="B20" s="104" t="s">
        <v>888</v>
      </c>
      <c r="C20" s="77">
        <v>0.22</v>
      </c>
      <c r="D20" s="7">
        <f t="shared" si="1"/>
        <v>6.6</v>
      </c>
    </row>
    <row r="21" spans="1:4" ht="15.75" x14ac:dyDescent="0.25">
      <c r="A21" s="9">
        <v>2220</v>
      </c>
      <c r="B21" s="104" t="s">
        <v>1212</v>
      </c>
      <c r="C21" s="79">
        <v>0.98</v>
      </c>
      <c r="D21" s="7">
        <f t="shared" si="1"/>
        <v>29.4</v>
      </c>
    </row>
    <row r="22" spans="1:4" ht="31.5" x14ac:dyDescent="0.25">
      <c r="A22" s="9">
        <v>2230</v>
      </c>
      <c r="B22" s="104" t="s">
        <v>1213</v>
      </c>
      <c r="C22" s="73">
        <v>0.13</v>
      </c>
      <c r="D22" s="7">
        <f t="shared" si="1"/>
        <v>3.9000000000000004</v>
      </c>
    </row>
    <row r="23" spans="1:4" ht="15.75" customHeight="1" x14ac:dyDescent="0.25">
      <c r="A23" s="9">
        <v>2242</v>
      </c>
      <c r="B23" s="104" t="s">
        <v>1635</v>
      </c>
      <c r="C23" s="73">
        <v>2</v>
      </c>
      <c r="D23" s="7">
        <f t="shared" si="1"/>
        <v>60</v>
      </c>
    </row>
    <row r="24" spans="1:4" ht="31.5" x14ac:dyDescent="0.25">
      <c r="A24" s="9">
        <v>2243</v>
      </c>
      <c r="B24" s="104" t="s">
        <v>424</v>
      </c>
      <c r="C24" s="71">
        <v>0.04</v>
      </c>
      <c r="D24" s="7">
        <f t="shared" si="1"/>
        <v>1.2</v>
      </c>
    </row>
    <row r="25" spans="1:4" ht="31.5" x14ac:dyDescent="0.25">
      <c r="A25" s="9">
        <v>2244</v>
      </c>
      <c r="B25" s="104" t="s">
        <v>1214</v>
      </c>
      <c r="C25" s="73">
        <v>0.1</v>
      </c>
      <c r="D25" s="7">
        <f t="shared" si="1"/>
        <v>3</v>
      </c>
    </row>
    <row r="26" spans="1:4" ht="15.75" x14ac:dyDescent="0.25">
      <c r="A26" s="9">
        <v>2261</v>
      </c>
      <c r="B26" s="104" t="s">
        <v>1215</v>
      </c>
      <c r="C26" s="71">
        <v>3.83</v>
      </c>
      <c r="D26" s="7">
        <f t="shared" si="1"/>
        <v>114.9</v>
      </c>
    </row>
    <row r="27" spans="1:4" ht="31.5" x14ac:dyDescent="0.25">
      <c r="A27" s="163">
        <v>2250</v>
      </c>
      <c r="B27" s="104" t="s">
        <v>1216</v>
      </c>
      <c r="C27" s="73">
        <v>0.65</v>
      </c>
      <c r="D27" s="7">
        <f t="shared" si="1"/>
        <v>19.5</v>
      </c>
    </row>
    <row r="28" spans="1:4" ht="33" customHeight="1" x14ac:dyDescent="0.25">
      <c r="A28" s="164"/>
      <c r="B28" s="104" t="s">
        <v>1217</v>
      </c>
      <c r="C28" s="71">
        <v>0.59</v>
      </c>
      <c r="D28" s="7">
        <f t="shared" si="1"/>
        <v>17.7</v>
      </c>
    </row>
    <row r="29" spans="1:4" ht="15.75" x14ac:dyDescent="0.25">
      <c r="A29" s="9">
        <v>2262</v>
      </c>
      <c r="B29" s="104" t="s">
        <v>361</v>
      </c>
      <c r="C29" s="71">
        <v>7.66</v>
      </c>
      <c r="D29" s="7">
        <f t="shared" si="1"/>
        <v>229.8</v>
      </c>
    </row>
    <row r="30" spans="1:4" ht="15.75" x14ac:dyDescent="0.25">
      <c r="A30" s="9">
        <v>2311</v>
      </c>
      <c r="B30" s="104" t="s">
        <v>889</v>
      </c>
      <c r="C30" s="71">
        <v>0.14000000000000001</v>
      </c>
      <c r="D30" s="7">
        <f t="shared" si="1"/>
        <v>4.2</v>
      </c>
    </row>
    <row r="31" spans="1:4" ht="15.75" x14ac:dyDescent="0.25">
      <c r="A31" s="9">
        <v>2312</v>
      </c>
      <c r="B31" s="104" t="s">
        <v>890</v>
      </c>
      <c r="C31" s="71">
        <v>0.11</v>
      </c>
      <c r="D31" s="7">
        <f t="shared" si="1"/>
        <v>3.3</v>
      </c>
    </row>
    <row r="32" spans="1:4" ht="15.75" x14ac:dyDescent="0.25">
      <c r="A32" s="9">
        <v>2350</v>
      </c>
      <c r="B32" s="104" t="s">
        <v>278</v>
      </c>
      <c r="C32" s="71">
        <f>0.02+0.01+0.01</f>
        <v>0.04</v>
      </c>
      <c r="D32" s="7">
        <f t="shared" si="1"/>
        <v>1.2</v>
      </c>
    </row>
    <row r="33" spans="1:4" ht="15.75" x14ac:dyDescent="0.25">
      <c r="A33" s="9">
        <v>2519</v>
      </c>
      <c r="B33" s="104" t="s">
        <v>362</v>
      </c>
      <c r="C33" s="73">
        <v>0.1</v>
      </c>
      <c r="D33" s="7">
        <f t="shared" si="1"/>
        <v>3</v>
      </c>
    </row>
    <row r="34" spans="1:4" ht="15" customHeight="1" x14ac:dyDescent="0.25">
      <c r="A34" s="9">
        <v>5120</v>
      </c>
      <c r="B34" s="104" t="s">
        <v>891</v>
      </c>
      <c r="C34" s="73">
        <v>1.1000000000000001</v>
      </c>
      <c r="D34" s="7">
        <f t="shared" si="1"/>
        <v>33</v>
      </c>
    </row>
    <row r="35" spans="1:4" ht="31.5" x14ac:dyDescent="0.25">
      <c r="A35" s="9">
        <v>5238</v>
      </c>
      <c r="B35" s="104" t="s">
        <v>892</v>
      </c>
      <c r="C35" s="71">
        <v>0.94</v>
      </c>
      <c r="D35" s="7">
        <f t="shared" si="1"/>
        <v>28.2</v>
      </c>
    </row>
    <row r="36" spans="1:4" ht="15.75" x14ac:dyDescent="0.25">
      <c r="A36" s="13"/>
      <c r="B36" s="131" t="s">
        <v>6</v>
      </c>
      <c r="C36" s="74">
        <f>SUM(C18:C35)</f>
        <v>25.500000000000004</v>
      </c>
      <c r="D36" s="75">
        <f>SUM(D18:D35)</f>
        <v>765.00000000000011</v>
      </c>
    </row>
    <row r="37" spans="1:4" ht="15.75" x14ac:dyDescent="0.25">
      <c r="A37" s="13"/>
      <c r="B37" s="131" t="s">
        <v>7</v>
      </c>
      <c r="C37" s="74">
        <f>C16+C36</f>
        <v>84.990000000000009</v>
      </c>
      <c r="D37" s="75">
        <f>D16+D36</f>
        <v>2549.6999999999998</v>
      </c>
    </row>
    <row r="38" spans="1:4" ht="15.75" x14ac:dyDescent="0.25">
      <c r="A38" s="2"/>
      <c r="B38" s="119"/>
      <c r="C38" s="2"/>
      <c r="D38" s="2"/>
    </row>
    <row r="39" spans="1:4" ht="15.75" x14ac:dyDescent="0.25">
      <c r="A39" s="170" t="s">
        <v>9</v>
      </c>
      <c r="B39" s="171"/>
      <c r="C39" s="10"/>
      <c r="D39" s="6">
        <v>30</v>
      </c>
    </row>
    <row r="40" spans="1:4" ht="30" customHeight="1" x14ac:dyDescent="0.25">
      <c r="A40" s="170" t="s">
        <v>17</v>
      </c>
      <c r="B40" s="171"/>
      <c r="C40" s="10"/>
      <c r="D40" s="18">
        <f>D37/D39</f>
        <v>84.99</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2" fitToHeight="0" orientation="portrait" r:id="rId1"/>
  <headerFooter>
    <oddFooter>&amp;C&amp;"Times New Roman,Regular"&amp;12&amp;P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D42"/>
  <sheetViews>
    <sheetView view="pageBreakPreview" zoomScaleNormal="100" zoomScaleSheetLayoutView="100" workbookViewId="0">
      <selection activeCell="F1" sqref="F1:J1048576"/>
    </sheetView>
  </sheetViews>
  <sheetFormatPr defaultRowHeight="15" x14ac:dyDescent="0.25"/>
  <cols>
    <col min="1" max="1" width="15.85546875" customWidth="1"/>
    <col min="2" max="2" width="79.28515625" style="92" customWidth="1"/>
    <col min="3" max="3" width="12.5703125" customWidth="1"/>
    <col min="4" max="4" width="31.140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196</v>
      </c>
      <c r="B5" s="172"/>
      <c r="C5" s="172"/>
      <c r="D5" s="172"/>
    </row>
    <row r="6" spans="1:4" ht="15.75" x14ac:dyDescent="0.25">
      <c r="A6" s="2"/>
      <c r="B6" s="119"/>
      <c r="C6" s="2"/>
      <c r="D6" s="2"/>
    </row>
    <row r="7" spans="1:4" ht="15.75" x14ac:dyDescent="0.25">
      <c r="A7" s="2" t="s">
        <v>12</v>
      </c>
      <c r="B7" s="119"/>
      <c r="C7" s="2"/>
      <c r="D7" s="2"/>
    </row>
    <row r="8" spans="1:4" ht="63" x14ac:dyDescent="0.25">
      <c r="A8" s="4" t="s">
        <v>0</v>
      </c>
      <c r="B8" s="120" t="s">
        <v>1</v>
      </c>
      <c r="C8" s="4" t="s">
        <v>8</v>
      </c>
      <c r="D8" s="4" t="s">
        <v>2</v>
      </c>
    </row>
    <row r="9" spans="1:4" ht="15.75" x14ac:dyDescent="0.25">
      <c r="A9" s="6"/>
      <c r="B9" s="122" t="s">
        <v>3</v>
      </c>
      <c r="C9" s="71"/>
      <c r="D9" s="72"/>
    </row>
    <row r="10" spans="1:4" ht="84" customHeight="1" x14ac:dyDescent="0.25">
      <c r="A10" s="9">
        <v>1100</v>
      </c>
      <c r="B10" s="104" t="s">
        <v>1218</v>
      </c>
      <c r="C10" s="73">
        <v>43.66</v>
      </c>
      <c r="D10" s="7">
        <f>C10*$D$39</f>
        <v>1528.1</v>
      </c>
    </row>
    <row r="11" spans="1:4" ht="46.5" customHeight="1" x14ac:dyDescent="0.25">
      <c r="A11" s="9">
        <v>1200</v>
      </c>
      <c r="B11" s="104" t="s">
        <v>1219</v>
      </c>
      <c r="C11" s="73">
        <f>ROUND(C10*0.2359,2)+0.53</f>
        <v>10.83</v>
      </c>
      <c r="D11" s="7">
        <f t="shared" ref="D11:D14" si="0">C11*$D$39</f>
        <v>379.05</v>
      </c>
    </row>
    <row r="12" spans="1:4" ht="19.899999999999999" customHeight="1" x14ac:dyDescent="0.25">
      <c r="A12" s="9">
        <v>2264</v>
      </c>
      <c r="B12" s="104" t="s">
        <v>657</v>
      </c>
      <c r="C12" s="73">
        <v>0.01</v>
      </c>
      <c r="D12" s="7">
        <f t="shared" si="0"/>
        <v>0.35000000000000003</v>
      </c>
    </row>
    <row r="13" spans="1:4" ht="21" customHeight="1" x14ac:dyDescent="0.25">
      <c r="A13" s="9">
        <v>2311</v>
      </c>
      <c r="B13" s="104" t="s">
        <v>658</v>
      </c>
      <c r="C13" s="71">
        <v>0.06</v>
      </c>
      <c r="D13" s="7">
        <f t="shared" si="0"/>
        <v>2.1</v>
      </c>
    </row>
    <row r="14" spans="1:4" ht="21" customHeight="1" x14ac:dyDescent="0.25">
      <c r="A14" s="9">
        <v>2322</v>
      </c>
      <c r="B14" s="104" t="s">
        <v>659</v>
      </c>
      <c r="C14" s="73">
        <v>4.91</v>
      </c>
      <c r="D14" s="7">
        <f t="shared" si="0"/>
        <v>171.85</v>
      </c>
    </row>
    <row r="15" spans="1:4" ht="35.450000000000003" customHeight="1" x14ac:dyDescent="0.25">
      <c r="A15" s="9">
        <v>5238</v>
      </c>
      <c r="B15" s="104" t="s">
        <v>660</v>
      </c>
      <c r="C15" s="73">
        <v>0.02</v>
      </c>
      <c r="D15" s="7">
        <f>C15*$D$39</f>
        <v>0.70000000000000007</v>
      </c>
    </row>
    <row r="16" spans="1:4" ht="15.75" x14ac:dyDescent="0.25">
      <c r="A16" s="13"/>
      <c r="B16" s="126" t="s">
        <v>4</v>
      </c>
      <c r="C16" s="74">
        <f>SUM(C10:C15)</f>
        <v>59.49</v>
      </c>
      <c r="D16" s="75">
        <f>SUM(D10:D15)</f>
        <v>2082.1499999999996</v>
      </c>
    </row>
    <row r="17" spans="1:4" ht="15.75" x14ac:dyDescent="0.25">
      <c r="A17" s="6"/>
      <c r="B17" s="125" t="s">
        <v>5</v>
      </c>
      <c r="C17" s="71"/>
      <c r="D17" s="76"/>
    </row>
    <row r="18" spans="1:4" ht="236.45" customHeight="1" x14ac:dyDescent="0.25">
      <c r="A18" s="9">
        <v>1100</v>
      </c>
      <c r="B18" s="104" t="s">
        <v>1352</v>
      </c>
      <c r="C18" s="130">
        <f>0.24+2.05+3.27</f>
        <v>5.5600000000000005</v>
      </c>
      <c r="D18" s="7">
        <f t="shared" ref="D18:D35" si="1">C18*$D$39</f>
        <v>194.60000000000002</v>
      </c>
    </row>
    <row r="19" spans="1:4" ht="47.25" x14ac:dyDescent="0.25">
      <c r="A19" s="9">
        <v>1200</v>
      </c>
      <c r="B19" s="104" t="s">
        <v>1220</v>
      </c>
      <c r="C19" s="73">
        <f>ROUND(C18*0.2359,2)</f>
        <v>1.31</v>
      </c>
      <c r="D19" s="7">
        <f t="shared" si="1"/>
        <v>45.85</v>
      </c>
    </row>
    <row r="20" spans="1:4" ht="15.75" x14ac:dyDescent="0.25">
      <c r="A20" s="9">
        <v>2210</v>
      </c>
      <c r="B20" s="104" t="s">
        <v>661</v>
      </c>
      <c r="C20" s="77">
        <v>0.22</v>
      </c>
      <c r="D20" s="7">
        <f t="shared" si="1"/>
        <v>7.7</v>
      </c>
    </row>
    <row r="21" spans="1:4" ht="15.75" x14ac:dyDescent="0.25">
      <c r="A21" s="9">
        <v>2220</v>
      </c>
      <c r="B21" s="104" t="s">
        <v>1221</v>
      </c>
      <c r="C21" s="79">
        <v>0.98</v>
      </c>
      <c r="D21" s="7">
        <f t="shared" si="1"/>
        <v>34.299999999999997</v>
      </c>
    </row>
    <row r="22" spans="1:4" ht="31.5" x14ac:dyDescent="0.25">
      <c r="A22" s="9">
        <v>2230</v>
      </c>
      <c r="B22" s="104" t="s">
        <v>1222</v>
      </c>
      <c r="C22" s="73">
        <v>0.13</v>
      </c>
      <c r="D22" s="7">
        <f t="shared" si="1"/>
        <v>4.55</v>
      </c>
    </row>
    <row r="23" spans="1:4" ht="31.5" x14ac:dyDescent="0.25">
      <c r="A23" s="9">
        <v>2242</v>
      </c>
      <c r="B23" s="104" t="s">
        <v>1642</v>
      </c>
      <c r="C23" s="73">
        <v>2</v>
      </c>
      <c r="D23" s="7">
        <f t="shared" si="1"/>
        <v>70</v>
      </c>
    </row>
    <row r="24" spans="1:4" ht="31.5" x14ac:dyDescent="0.25">
      <c r="A24" s="9">
        <v>2243</v>
      </c>
      <c r="B24" s="104" t="s">
        <v>662</v>
      </c>
      <c r="C24" s="71">
        <v>0.04</v>
      </c>
      <c r="D24" s="7">
        <f t="shared" si="1"/>
        <v>1.4000000000000001</v>
      </c>
    </row>
    <row r="25" spans="1:4" ht="31.5" x14ac:dyDescent="0.25">
      <c r="A25" s="9">
        <v>2244</v>
      </c>
      <c r="B25" s="104" t="s">
        <v>1223</v>
      </c>
      <c r="C25" s="73">
        <v>0.1</v>
      </c>
      <c r="D25" s="7">
        <f t="shared" si="1"/>
        <v>3.5</v>
      </c>
    </row>
    <row r="26" spans="1:4" ht="15.75" x14ac:dyDescent="0.25">
      <c r="A26" s="9">
        <v>2261</v>
      </c>
      <c r="B26" s="104" t="s">
        <v>1224</v>
      </c>
      <c r="C26" s="71">
        <v>3.83</v>
      </c>
      <c r="D26" s="7">
        <f t="shared" si="1"/>
        <v>134.05000000000001</v>
      </c>
    </row>
    <row r="27" spans="1:4" ht="31.5" x14ac:dyDescent="0.25">
      <c r="A27" s="163">
        <v>2250</v>
      </c>
      <c r="B27" s="104" t="s">
        <v>1225</v>
      </c>
      <c r="C27" s="73">
        <v>0.65</v>
      </c>
      <c r="D27" s="7">
        <f t="shared" si="1"/>
        <v>22.75</v>
      </c>
    </row>
    <row r="28" spans="1:4" ht="48" customHeight="1" x14ac:dyDescent="0.25">
      <c r="A28" s="164"/>
      <c r="B28" s="104" t="s">
        <v>1226</v>
      </c>
      <c r="C28" s="71">
        <v>0.59</v>
      </c>
      <c r="D28" s="7">
        <f t="shared" si="1"/>
        <v>20.65</v>
      </c>
    </row>
    <row r="29" spans="1:4" ht="15.75" x14ac:dyDescent="0.25">
      <c r="A29" s="9">
        <v>2262</v>
      </c>
      <c r="B29" s="104" t="s">
        <v>663</v>
      </c>
      <c r="C29" s="71">
        <v>7.66</v>
      </c>
      <c r="D29" s="7">
        <f t="shared" si="1"/>
        <v>268.10000000000002</v>
      </c>
    </row>
    <row r="30" spans="1:4" ht="15.75" x14ac:dyDescent="0.25">
      <c r="A30" s="9">
        <v>2311</v>
      </c>
      <c r="B30" s="104" t="s">
        <v>664</v>
      </c>
      <c r="C30" s="71">
        <v>0.14000000000000001</v>
      </c>
      <c r="D30" s="7">
        <f t="shared" si="1"/>
        <v>4.9000000000000004</v>
      </c>
    </row>
    <row r="31" spans="1:4" ht="15.75" x14ac:dyDescent="0.25">
      <c r="A31" s="9">
        <v>2312</v>
      </c>
      <c r="B31" s="104" t="s">
        <v>665</v>
      </c>
      <c r="C31" s="71">
        <v>0.11</v>
      </c>
      <c r="D31" s="7">
        <f t="shared" si="1"/>
        <v>3.85</v>
      </c>
    </row>
    <row r="32" spans="1:4" ht="19.899999999999999" customHeight="1" x14ac:dyDescent="0.25">
      <c r="A32" s="9">
        <v>2350</v>
      </c>
      <c r="B32" s="104" t="s">
        <v>666</v>
      </c>
      <c r="C32" s="71">
        <f>0.02+0.01+0.01</f>
        <v>0.04</v>
      </c>
      <c r="D32" s="7">
        <f t="shared" si="1"/>
        <v>1.4000000000000001</v>
      </c>
    </row>
    <row r="33" spans="1:4" ht="15.75" x14ac:dyDescent="0.25">
      <c r="A33" s="9">
        <v>2519</v>
      </c>
      <c r="B33" s="104" t="s">
        <v>667</v>
      </c>
      <c r="C33" s="73">
        <v>0.1</v>
      </c>
      <c r="D33" s="7">
        <f t="shared" si="1"/>
        <v>3.5</v>
      </c>
    </row>
    <row r="34" spans="1:4" ht="15.75" x14ac:dyDescent="0.25">
      <c r="A34" s="9">
        <v>5120</v>
      </c>
      <c r="B34" s="104" t="s">
        <v>805</v>
      </c>
      <c r="C34" s="73">
        <v>1.1000000000000001</v>
      </c>
      <c r="D34" s="7">
        <f t="shared" si="1"/>
        <v>38.5</v>
      </c>
    </row>
    <row r="35" spans="1:4" ht="31.5" x14ac:dyDescent="0.25">
      <c r="A35" s="9">
        <v>5238</v>
      </c>
      <c r="B35" s="104" t="s">
        <v>894</v>
      </c>
      <c r="C35" s="71">
        <v>0.94</v>
      </c>
      <c r="D35" s="7">
        <f t="shared" si="1"/>
        <v>32.9</v>
      </c>
    </row>
    <row r="36" spans="1:4" ht="15.75" x14ac:dyDescent="0.25">
      <c r="A36" s="13"/>
      <c r="B36" s="131" t="s">
        <v>6</v>
      </c>
      <c r="C36" s="74">
        <f>SUM(C18:C35)</f>
        <v>25.500000000000004</v>
      </c>
      <c r="D36" s="75">
        <f>SUM(D18:D35)</f>
        <v>892.5</v>
      </c>
    </row>
    <row r="37" spans="1:4" ht="15.75" x14ac:dyDescent="0.25">
      <c r="A37" s="13"/>
      <c r="B37" s="131" t="s">
        <v>7</v>
      </c>
      <c r="C37" s="74">
        <f>C16+C36</f>
        <v>84.990000000000009</v>
      </c>
      <c r="D37" s="75">
        <f>D16+D36</f>
        <v>2974.6499999999996</v>
      </c>
    </row>
    <row r="38" spans="1:4" ht="15.75" x14ac:dyDescent="0.25">
      <c r="A38" s="2"/>
      <c r="B38" s="119"/>
      <c r="C38" s="2"/>
      <c r="D38" s="2"/>
    </row>
    <row r="39" spans="1:4" ht="15.75" x14ac:dyDescent="0.25">
      <c r="A39" s="170" t="s">
        <v>9</v>
      </c>
      <c r="B39" s="171"/>
      <c r="C39" s="10"/>
      <c r="D39" s="6">
        <v>35</v>
      </c>
    </row>
    <row r="40" spans="1:4" ht="33.6" customHeight="1" x14ac:dyDescent="0.25">
      <c r="A40" s="170" t="s">
        <v>17</v>
      </c>
      <c r="B40" s="171"/>
      <c r="C40" s="10"/>
      <c r="D40" s="18">
        <f>D37/D39</f>
        <v>84.99</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2" fitToHeight="0" orientation="portrait" r:id="rId1"/>
  <headerFooter>
    <oddFooter>&amp;C&amp;"Times New Roman,Regular"&amp;12&amp;P</oddFooter>
  </headerFooter>
  <rowBreaks count="1" manualBreakCount="1">
    <brk id="34" max="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44"/>
  <sheetViews>
    <sheetView view="pageBreakPreview" topLeftCell="C1" zoomScaleNormal="100" zoomScaleSheetLayoutView="100" workbookViewId="0">
      <selection activeCell="E1" sqref="E1:K1048576"/>
    </sheetView>
  </sheetViews>
  <sheetFormatPr defaultRowHeight="15" x14ac:dyDescent="0.25"/>
  <cols>
    <col min="1" max="1" width="13.7109375" customWidth="1"/>
    <col min="2" max="2" width="93.28515625" style="92" customWidth="1"/>
    <col min="3" max="3" width="12.5703125" customWidth="1"/>
    <col min="4" max="4" width="26.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197</v>
      </c>
      <c r="B5" s="172"/>
      <c r="C5" s="172"/>
      <c r="D5" s="172"/>
    </row>
    <row r="6" spans="1:4" ht="15.75" x14ac:dyDescent="0.25">
      <c r="A6" s="2"/>
      <c r="B6" s="119"/>
      <c r="C6" s="2"/>
      <c r="D6" s="2"/>
    </row>
    <row r="7" spans="1:4" ht="15.75" x14ac:dyDescent="0.25">
      <c r="A7" s="2" t="s">
        <v>12</v>
      </c>
      <c r="B7" s="119"/>
      <c r="C7" s="2"/>
      <c r="D7" s="2"/>
    </row>
    <row r="8" spans="1:4" ht="63" x14ac:dyDescent="0.25">
      <c r="A8" s="4" t="s">
        <v>0</v>
      </c>
      <c r="B8" s="120" t="s">
        <v>1</v>
      </c>
      <c r="C8" s="4" t="s">
        <v>8</v>
      </c>
      <c r="D8" s="4" t="s">
        <v>2</v>
      </c>
    </row>
    <row r="9" spans="1:4" ht="15.75" x14ac:dyDescent="0.25">
      <c r="A9" s="6"/>
      <c r="B9" s="122" t="s">
        <v>3</v>
      </c>
      <c r="C9" s="71"/>
      <c r="D9" s="72"/>
    </row>
    <row r="10" spans="1:4" ht="77.25" customHeight="1" x14ac:dyDescent="0.25">
      <c r="A10" s="9">
        <v>1100</v>
      </c>
      <c r="B10" s="104" t="s">
        <v>1227</v>
      </c>
      <c r="C10" s="73">
        <v>39.29</v>
      </c>
      <c r="D10" s="7">
        <f>C10*$D$41</f>
        <v>785.8</v>
      </c>
    </row>
    <row r="11" spans="1:4" ht="42" customHeight="1" x14ac:dyDescent="0.25">
      <c r="A11" s="9">
        <v>1200</v>
      </c>
      <c r="B11" s="104" t="s">
        <v>1228</v>
      </c>
      <c r="C11" s="73">
        <f>ROUND(C10*0.2359,2)+0.48</f>
        <v>9.75</v>
      </c>
      <c r="D11" s="7">
        <f t="shared" ref="D11:D14" si="0">C11*$D$41</f>
        <v>195</v>
      </c>
    </row>
    <row r="12" spans="1:4" ht="16.5" customHeight="1" x14ac:dyDescent="0.25">
      <c r="A12" s="9">
        <v>2264</v>
      </c>
      <c r="B12" s="104" t="s">
        <v>607</v>
      </c>
      <c r="C12" s="73">
        <v>0.01</v>
      </c>
      <c r="D12" s="7">
        <f t="shared" si="0"/>
        <v>0.2</v>
      </c>
    </row>
    <row r="13" spans="1:4" ht="15.75" x14ac:dyDescent="0.25">
      <c r="A13" s="9">
        <v>2311</v>
      </c>
      <c r="B13" s="104" t="s">
        <v>668</v>
      </c>
      <c r="C13" s="71">
        <v>0.06</v>
      </c>
      <c r="D13" s="7">
        <f t="shared" si="0"/>
        <v>1.2</v>
      </c>
    </row>
    <row r="14" spans="1:4" ht="15.75" x14ac:dyDescent="0.25">
      <c r="A14" s="9">
        <v>2322</v>
      </c>
      <c r="B14" s="124" t="s">
        <v>609</v>
      </c>
      <c r="C14" s="73">
        <v>4.91</v>
      </c>
      <c r="D14" s="7">
        <f t="shared" si="0"/>
        <v>98.2</v>
      </c>
    </row>
    <row r="15" spans="1:4" ht="31.5" x14ac:dyDescent="0.25">
      <c r="A15" s="9">
        <v>5238</v>
      </c>
      <c r="B15" s="104" t="s">
        <v>610</v>
      </c>
      <c r="C15" s="73">
        <v>0.02</v>
      </c>
      <c r="D15" s="7">
        <f>C15*$D$41</f>
        <v>0.4</v>
      </c>
    </row>
    <row r="16" spans="1:4" ht="15.75" x14ac:dyDescent="0.25">
      <c r="A16" s="13"/>
      <c r="B16" s="126" t="s">
        <v>4</v>
      </c>
      <c r="C16" s="74">
        <f>SUM(C10:C15)</f>
        <v>54.04</v>
      </c>
      <c r="D16" s="75">
        <f>SUM(D10:D15)</f>
        <v>1080.8000000000002</v>
      </c>
    </row>
    <row r="17" spans="1:4" ht="15.75" x14ac:dyDescent="0.25">
      <c r="A17" s="6"/>
      <c r="B17" s="125" t="s">
        <v>5</v>
      </c>
      <c r="C17" s="71"/>
      <c r="D17" s="76"/>
    </row>
    <row r="18" spans="1:4" ht="210" customHeight="1" x14ac:dyDescent="0.25">
      <c r="A18" s="9">
        <v>1100</v>
      </c>
      <c r="B18" s="104" t="s">
        <v>1351</v>
      </c>
      <c r="C18" s="130">
        <f>0.24+2.05+3.27</f>
        <v>5.5600000000000005</v>
      </c>
      <c r="D18" s="7">
        <f t="shared" ref="D18:D35" si="1">C18*$D$41</f>
        <v>111.20000000000002</v>
      </c>
    </row>
    <row r="19" spans="1:4" ht="33" customHeight="1" x14ac:dyDescent="0.25">
      <c r="A19" s="9">
        <v>1200</v>
      </c>
      <c r="B19" s="104" t="s">
        <v>1067</v>
      </c>
      <c r="C19" s="73">
        <f>ROUND(C18*0.2359,2)</f>
        <v>1.31</v>
      </c>
      <c r="D19" s="7">
        <f t="shared" si="1"/>
        <v>26.200000000000003</v>
      </c>
    </row>
    <row r="20" spans="1:4" ht="15.75" x14ac:dyDescent="0.25">
      <c r="A20" s="9">
        <v>2210</v>
      </c>
      <c r="B20" s="104" t="s">
        <v>669</v>
      </c>
      <c r="C20" s="79">
        <v>0.2</v>
      </c>
      <c r="D20" s="7">
        <f t="shared" si="1"/>
        <v>4</v>
      </c>
    </row>
    <row r="21" spans="1:4" ht="15.75" x14ac:dyDescent="0.25">
      <c r="A21" s="9">
        <v>2220</v>
      </c>
      <c r="B21" s="104" t="s">
        <v>1229</v>
      </c>
      <c r="C21" s="79">
        <v>0.88</v>
      </c>
      <c r="D21" s="7">
        <f t="shared" si="1"/>
        <v>17.600000000000001</v>
      </c>
    </row>
    <row r="22" spans="1:4" ht="31.5" x14ac:dyDescent="0.25">
      <c r="A22" s="9">
        <v>2230</v>
      </c>
      <c r="B22" s="104" t="s">
        <v>1230</v>
      </c>
      <c r="C22" s="73">
        <v>0.12</v>
      </c>
      <c r="D22" s="7">
        <f t="shared" si="1"/>
        <v>2.4</v>
      </c>
    </row>
    <row r="23" spans="1:4" ht="15.75" x14ac:dyDescent="0.25">
      <c r="A23" s="9">
        <v>2242</v>
      </c>
      <c r="B23" s="104" t="s">
        <v>1634</v>
      </c>
      <c r="C23" s="73">
        <v>2</v>
      </c>
      <c r="D23" s="7">
        <f t="shared" si="1"/>
        <v>40</v>
      </c>
    </row>
    <row r="24" spans="1:4" ht="30.75" customHeight="1" x14ac:dyDescent="0.25">
      <c r="A24" s="9">
        <v>2243</v>
      </c>
      <c r="B24" s="104" t="s">
        <v>670</v>
      </c>
      <c r="C24" s="71">
        <v>0.04</v>
      </c>
      <c r="D24" s="7">
        <f t="shared" si="1"/>
        <v>0.8</v>
      </c>
    </row>
    <row r="25" spans="1:4" ht="35.25" customHeight="1" x14ac:dyDescent="0.25">
      <c r="A25" s="9">
        <v>2244</v>
      </c>
      <c r="B25" s="104" t="s">
        <v>1231</v>
      </c>
      <c r="C25" s="73">
        <v>0.09</v>
      </c>
      <c r="D25" s="7">
        <f t="shared" si="1"/>
        <v>1.7999999999999998</v>
      </c>
    </row>
    <row r="26" spans="1:4" ht="15.75" x14ac:dyDescent="0.25">
      <c r="A26" s="9">
        <v>2261</v>
      </c>
      <c r="B26" s="104" t="s">
        <v>1232</v>
      </c>
      <c r="C26" s="71">
        <v>3.45</v>
      </c>
      <c r="D26" s="7">
        <f t="shared" si="1"/>
        <v>69</v>
      </c>
    </row>
    <row r="27" spans="1:4" ht="31.5" x14ac:dyDescent="0.25">
      <c r="A27" s="163">
        <v>2250</v>
      </c>
      <c r="B27" s="104" t="s">
        <v>1233</v>
      </c>
      <c r="C27" s="73">
        <v>0.59</v>
      </c>
      <c r="D27" s="7">
        <f t="shared" si="1"/>
        <v>11.799999999999999</v>
      </c>
    </row>
    <row r="28" spans="1:4" ht="33.75" customHeight="1" x14ac:dyDescent="0.25">
      <c r="A28" s="164"/>
      <c r="B28" s="104" t="s">
        <v>1234</v>
      </c>
      <c r="C28" s="73">
        <v>0.54</v>
      </c>
      <c r="D28" s="7">
        <f t="shared" si="1"/>
        <v>10.8</v>
      </c>
    </row>
    <row r="29" spans="1:4" ht="15.75" x14ac:dyDescent="0.25">
      <c r="A29" s="9">
        <v>2262</v>
      </c>
      <c r="B29" s="124" t="s">
        <v>613</v>
      </c>
      <c r="C29" s="71">
        <v>7.66</v>
      </c>
      <c r="D29" s="7">
        <f t="shared" si="1"/>
        <v>153.19999999999999</v>
      </c>
    </row>
    <row r="30" spans="1:4" ht="15.75" x14ac:dyDescent="0.25">
      <c r="A30" s="9">
        <v>2311</v>
      </c>
      <c r="B30" s="104" t="s">
        <v>671</v>
      </c>
      <c r="C30" s="73">
        <v>0.13</v>
      </c>
      <c r="D30" s="7">
        <f t="shared" si="1"/>
        <v>2.6</v>
      </c>
    </row>
    <row r="31" spans="1:4" ht="15.75" x14ac:dyDescent="0.25">
      <c r="A31" s="9">
        <v>2312</v>
      </c>
      <c r="B31" s="104" t="s">
        <v>672</v>
      </c>
      <c r="C31" s="73">
        <v>0.1</v>
      </c>
      <c r="D31" s="7">
        <f t="shared" si="1"/>
        <v>2</v>
      </c>
    </row>
    <row r="32" spans="1:4" ht="15.75" x14ac:dyDescent="0.25">
      <c r="A32" s="9">
        <v>2350</v>
      </c>
      <c r="B32" s="104" t="s">
        <v>673</v>
      </c>
      <c r="C32" s="71">
        <v>0.04</v>
      </c>
      <c r="D32" s="7">
        <f t="shared" si="1"/>
        <v>0.8</v>
      </c>
    </row>
    <row r="33" spans="1:4" ht="15.75" x14ac:dyDescent="0.25">
      <c r="A33" s="9">
        <v>2519</v>
      </c>
      <c r="B33" s="104" t="s">
        <v>617</v>
      </c>
      <c r="C33" s="73">
        <v>0.1</v>
      </c>
      <c r="D33" s="7">
        <f t="shared" si="1"/>
        <v>2</v>
      </c>
    </row>
    <row r="34" spans="1:4" ht="15.75" x14ac:dyDescent="0.25">
      <c r="A34" s="9">
        <v>5120</v>
      </c>
      <c r="B34" s="104" t="s">
        <v>806</v>
      </c>
      <c r="C34" s="71">
        <v>0.99</v>
      </c>
      <c r="D34" s="7">
        <f t="shared" si="1"/>
        <v>19.8</v>
      </c>
    </row>
    <row r="35" spans="1:4" ht="15.75" x14ac:dyDescent="0.25">
      <c r="A35" s="9">
        <v>5238</v>
      </c>
      <c r="B35" s="104" t="s">
        <v>807</v>
      </c>
      <c r="C35" s="105">
        <v>0.85</v>
      </c>
      <c r="D35" s="7">
        <f t="shared" si="1"/>
        <v>17</v>
      </c>
    </row>
    <row r="36" spans="1:4" x14ac:dyDescent="0.25">
      <c r="A36" s="13"/>
      <c r="B36" s="131" t="s">
        <v>6</v>
      </c>
      <c r="C36" s="74">
        <f>SUM(C18:C35)</f>
        <v>24.65</v>
      </c>
      <c r="D36" s="75">
        <f>SUM(D18:D35)</f>
        <v>493.00000000000011</v>
      </c>
    </row>
    <row r="37" spans="1:4" ht="15.75" x14ac:dyDescent="0.25">
      <c r="A37" s="13"/>
      <c r="B37" s="131" t="s">
        <v>221</v>
      </c>
      <c r="C37" s="74">
        <f>C36+C16</f>
        <v>78.69</v>
      </c>
      <c r="D37" s="75">
        <f>D36+D16</f>
        <v>1573.8000000000002</v>
      </c>
    </row>
    <row r="38" spans="1:4" ht="15.75" x14ac:dyDescent="0.25">
      <c r="A38" s="13"/>
      <c r="B38" s="131" t="s">
        <v>220</v>
      </c>
      <c r="C38" s="74">
        <f>C37*0.21</f>
        <v>16.524899999999999</v>
      </c>
      <c r="D38" s="75">
        <f>D37*0.21</f>
        <v>330.49800000000005</v>
      </c>
    </row>
    <row r="39" spans="1:4" ht="15.75" x14ac:dyDescent="0.25">
      <c r="A39" s="13"/>
      <c r="B39" s="131" t="s">
        <v>222</v>
      </c>
      <c r="C39" s="74">
        <f>C37+C38</f>
        <v>95.2149</v>
      </c>
      <c r="D39" s="100">
        <f>D37+D38</f>
        <v>1904.2980000000002</v>
      </c>
    </row>
    <row r="40" spans="1:4" ht="15.75" x14ac:dyDescent="0.25">
      <c r="A40" s="2"/>
      <c r="B40" s="119"/>
      <c r="C40" s="2"/>
      <c r="D40" s="2"/>
    </row>
    <row r="41" spans="1:4" ht="15.75" x14ac:dyDescent="0.25">
      <c r="A41" s="170" t="s">
        <v>9</v>
      </c>
      <c r="B41" s="171"/>
      <c r="C41" s="10"/>
      <c r="D41" s="6">
        <v>20</v>
      </c>
    </row>
    <row r="42" spans="1:4" ht="30.6" customHeight="1" x14ac:dyDescent="0.25">
      <c r="A42" s="170" t="s">
        <v>17</v>
      </c>
      <c r="B42" s="171"/>
      <c r="C42" s="10"/>
      <c r="D42" s="18">
        <f>D39/D41</f>
        <v>95.214900000000014</v>
      </c>
    </row>
    <row r="43" spans="1:4" x14ac:dyDescent="0.25">
      <c r="A43" s="1"/>
      <c r="B43" s="133"/>
      <c r="C43" s="1"/>
      <c r="D43" s="1"/>
    </row>
    <row r="44" spans="1:4" x14ac:dyDescent="0.25">
      <c r="A44" s="1"/>
    </row>
  </sheetData>
  <mergeCells count="6">
    <mergeCell ref="A42:B42"/>
    <mergeCell ref="A1:D1"/>
    <mergeCell ref="A3:B3"/>
    <mergeCell ref="A5:D5"/>
    <mergeCell ref="A41:B41"/>
    <mergeCell ref="A27:A28"/>
  </mergeCells>
  <pageMargins left="0.70866141732283472" right="0.70866141732283472" top="0.74803149606299213" bottom="0.74803149606299213" header="0.31496062992125984" footer="0.31496062992125984"/>
  <pageSetup paperSize="9" scale="59" fitToHeight="0" orientation="portrait" r:id="rId1"/>
  <headerFooter>
    <oddFooter>&amp;C&amp;"Times New Roman,Regular"&amp;12&amp;P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D44"/>
  <sheetViews>
    <sheetView view="pageBreakPreview" topLeftCell="A4" zoomScale="90" zoomScaleNormal="100" zoomScaleSheetLayoutView="90" workbookViewId="0">
      <selection activeCell="E4" sqref="E1:K1048576"/>
    </sheetView>
  </sheetViews>
  <sheetFormatPr defaultRowHeight="15" x14ac:dyDescent="0.25"/>
  <cols>
    <col min="1" max="1" width="16" customWidth="1"/>
    <col min="2" max="2" width="90" style="92" customWidth="1"/>
    <col min="3" max="3" width="12.5703125" customWidth="1"/>
    <col min="4" max="4" width="24.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198</v>
      </c>
      <c r="B5" s="172"/>
      <c r="C5" s="172"/>
      <c r="D5" s="172"/>
    </row>
    <row r="6" spans="1:4" ht="15.75" x14ac:dyDescent="0.25">
      <c r="A6" s="2"/>
      <c r="B6" s="119"/>
      <c r="C6" s="2"/>
      <c r="D6" s="2"/>
    </row>
    <row r="7" spans="1:4" ht="15.75" x14ac:dyDescent="0.25">
      <c r="A7" s="2" t="s">
        <v>12</v>
      </c>
      <c r="B7" s="119"/>
      <c r="C7" s="2"/>
      <c r="D7" s="2"/>
    </row>
    <row r="8" spans="1:4" ht="94.5" customHeight="1" x14ac:dyDescent="0.25">
      <c r="A8" s="4" t="s">
        <v>0</v>
      </c>
      <c r="B8" s="120" t="s">
        <v>1</v>
      </c>
      <c r="C8" s="4" t="s">
        <v>8</v>
      </c>
      <c r="D8" s="4" t="s">
        <v>2</v>
      </c>
    </row>
    <row r="9" spans="1:4" ht="15.75" x14ac:dyDescent="0.25">
      <c r="A9" s="6"/>
      <c r="B9" s="122" t="s">
        <v>3</v>
      </c>
      <c r="C9" s="71"/>
      <c r="D9" s="72"/>
    </row>
    <row r="10" spans="1:4" ht="87.75" customHeight="1" x14ac:dyDescent="0.25">
      <c r="A10" s="9">
        <v>1100</v>
      </c>
      <c r="B10" s="104" t="s">
        <v>1235</v>
      </c>
      <c r="C10" s="73">
        <v>48.03</v>
      </c>
      <c r="D10" s="7">
        <f>C10*$D$41</f>
        <v>720.45</v>
      </c>
    </row>
    <row r="11" spans="1:4" ht="45.75" customHeight="1" x14ac:dyDescent="0.25">
      <c r="A11" s="9">
        <v>1200</v>
      </c>
      <c r="B11" s="104" t="s">
        <v>1236</v>
      </c>
      <c r="C11" s="73">
        <f>ROUND(C10*0.2359,2)+0.58</f>
        <v>11.91</v>
      </c>
      <c r="D11" s="7">
        <f t="shared" ref="D11:D14" si="0">C11*$D$41</f>
        <v>178.65</v>
      </c>
    </row>
    <row r="12" spans="1:4" ht="15.75" x14ac:dyDescent="0.25">
      <c r="A12" s="9">
        <v>2264</v>
      </c>
      <c r="B12" s="104" t="s">
        <v>641</v>
      </c>
      <c r="C12" s="73">
        <v>0.01</v>
      </c>
      <c r="D12" s="7">
        <f t="shared" si="0"/>
        <v>0.15</v>
      </c>
    </row>
    <row r="13" spans="1:4" ht="15.75" x14ac:dyDescent="0.25">
      <c r="A13" s="9">
        <v>2311</v>
      </c>
      <c r="B13" s="136" t="s">
        <v>674</v>
      </c>
      <c r="C13" s="71">
        <v>0.06</v>
      </c>
      <c r="D13" s="7">
        <f t="shared" si="0"/>
        <v>0.89999999999999991</v>
      </c>
    </row>
    <row r="14" spans="1:4" ht="15.75" x14ac:dyDescent="0.25">
      <c r="A14" s="9">
        <v>2322</v>
      </c>
      <c r="B14" s="104" t="s">
        <v>642</v>
      </c>
      <c r="C14" s="73">
        <v>4.91</v>
      </c>
      <c r="D14" s="7">
        <f t="shared" si="0"/>
        <v>73.650000000000006</v>
      </c>
    </row>
    <row r="15" spans="1:4" ht="31.5" x14ac:dyDescent="0.25">
      <c r="A15" s="9">
        <v>5238</v>
      </c>
      <c r="B15" s="104" t="s">
        <v>675</v>
      </c>
      <c r="C15" s="73">
        <v>0.02</v>
      </c>
      <c r="D15" s="7">
        <f>C15*$D$41</f>
        <v>0.3</v>
      </c>
    </row>
    <row r="16" spans="1:4" ht="15.75" x14ac:dyDescent="0.25">
      <c r="A16" s="13"/>
      <c r="B16" s="126" t="s">
        <v>4</v>
      </c>
      <c r="C16" s="74">
        <f>SUM(C10:C15)</f>
        <v>64.94</v>
      </c>
      <c r="D16" s="75">
        <f>SUM(D10:D15)</f>
        <v>974.09999999999991</v>
      </c>
    </row>
    <row r="17" spans="1:4" ht="15.75" x14ac:dyDescent="0.25">
      <c r="A17" s="6"/>
      <c r="B17" s="125" t="s">
        <v>5</v>
      </c>
      <c r="C17" s="71"/>
      <c r="D17" s="76"/>
    </row>
    <row r="18" spans="1:4" ht="222.75" customHeight="1" x14ac:dyDescent="0.25">
      <c r="A18" s="9">
        <v>1100</v>
      </c>
      <c r="B18" s="104" t="s">
        <v>1344</v>
      </c>
      <c r="C18" s="130">
        <f>0.24+2.05+3.27</f>
        <v>5.5600000000000005</v>
      </c>
      <c r="D18" s="7">
        <f t="shared" ref="D18:D35" si="1">C18*$D$41</f>
        <v>83.4</v>
      </c>
    </row>
    <row r="19" spans="1:4" ht="51" customHeight="1" x14ac:dyDescent="0.25">
      <c r="A19" s="9">
        <v>1200</v>
      </c>
      <c r="B19" s="104" t="s">
        <v>1237</v>
      </c>
      <c r="C19" s="73">
        <f>ROUND(C18*0.2359,2)</f>
        <v>1.31</v>
      </c>
      <c r="D19" s="7">
        <f t="shared" si="1"/>
        <v>19.650000000000002</v>
      </c>
    </row>
    <row r="20" spans="1:4" ht="15.75" x14ac:dyDescent="0.25">
      <c r="A20" s="9">
        <v>2210</v>
      </c>
      <c r="B20" s="104" t="s">
        <v>676</v>
      </c>
      <c r="C20" s="77">
        <v>0.24</v>
      </c>
      <c r="D20" s="7">
        <f t="shared" si="1"/>
        <v>3.5999999999999996</v>
      </c>
    </row>
    <row r="21" spans="1:4" ht="15.75" x14ac:dyDescent="0.25">
      <c r="A21" s="9">
        <v>2220</v>
      </c>
      <c r="B21" s="104" t="s">
        <v>1238</v>
      </c>
      <c r="C21" s="79">
        <v>1.07</v>
      </c>
      <c r="D21" s="7">
        <f t="shared" si="1"/>
        <v>16.05</v>
      </c>
    </row>
    <row r="22" spans="1:4" ht="31.5" x14ac:dyDescent="0.25">
      <c r="A22" s="9">
        <v>2230</v>
      </c>
      <c r="B22" s="104" t="s">
        <v>1239</v>
      </c>
      <c r="C22" s="73">
        <v>0.15</v>
      </c>
      <c r="D22" s="7">
        <f t="shared" si="1"/>
        <v>2.25</v>
      </c>
    </row>
    <row r="23" spans="1:4" ht="15.75" x14ac:dyDescent="0.25">
      <c r="A23" s="9">
        <v>2242</v>
      </c>
      <c r="B23" s="104" t="s">
        <v>1639</v>
      </c>
      <c r="C23" s="73">
        <v>2</v>
      </c>
      <c r="D23" s="7">
        <f t="shared" si="1"/>
        <v>30</v>
      </c>
    </row>
    <row r="24" spans="1:4" ht="31.5" x14ac:dyDescent="0.25">
      <c r="A24" s="9">
        <v>2243</v>
      </c>
      <c r="B24" s="104" t="s">
        <v>677</v>
      </c>
      <c r="C24" s="71">
        <v>0.04</v>
      </c>
      <c r="D24" s="7">
        <f t="shared" si="1"/>
        <v>0.6</v>
      </c>
    </row>
    <row r="25" spans="1:4" ht="31.5" x14ac:dyDescent="0.25">
      <c r="A25" s="9">
        <v>2244</v>
      </c>
      <c r="B25" s="104" t="s">
        <v>1240</v>
      </c>
      <c r="C25" s="73">
        <v>0.11</v>
      </c>
      <c r="D25" s="7">
        <f t="shared" si="1"/>
        <v>1.65</v>
      </c>
    </row>
    <row r="26" spans="1:4" ht="15.75" x14ac:dyDescent="0.25">
      <c r="A26" s="9">
        <v>2261</v>
      </c>
      <c r="B26" s="104" t="s">
        <v>1241</v>
      </c>
      <c r="C26" s="71">
        <v>4.22</v>
      </c>
      <c r="D26" s="7">
        <f t="shared" si="1"/>
        <v>63.3</v>
      </c>
    </row>
    <row r="27" spans="1:4" ht="31.5" x14ac:dyDescent="0.25">
      <c r="A27" s="163">
        <v>2250</v>
      </c>
      <c r="B27" s="104" t="s">
        <v>1242</v>
      </c>
      <c r="C27" s="73">
        <v>0.72</v>
      </c>
      <c r="D27" s="7">
        <f t="shared" si="1"/>
        <v>10.799999999999999</v>
      </c>
    </row>
    <row r="28" spans="1:4" ht="31.5" x14ac:dyDescent="0.25">
      <c r="A28" s="164"/>
      <c r="B28" s="104" t="s">
        <v>1243</v>
      </c>
      <c r="C28" s="71">
        <v>0.65</v>
      </c>
      <c r="D28" s="7">
        <f t="shared" si="1"/>
        <v>9.75</v>
      </c>
    </row>
    <row r="29" spans="1:4" ht="15.75" x14ac:dyDescent="0.25">
      <c r="A29" s="9">
        <v>2262</v>
      </c>
      <c r="B29" s="104" t="s">
        <v>646</v>
      </c>
      <c r="C29" s="71">
        <v>7.66</v>
      </c>
      <c r="D29" s="7">
        <f t="shared" si="1"/>
        <v>114.9</v>
      </c>
    </row>
    <row r="30" spans="1:4" ht="15.75" x14ac:dyDescent="0.25">
      <c r="A30" s="9">
        <v>2311</v>
      </c>
      <c r="B30" s="104" t="s">
        <v>678</v>
      </c>
      <c r="C30" s="71">
        <v>0.15</v>
      </c>
      <c r="D30" s="7">
        <f t="shared" si="1"/>
        <v>2.25</v>
      </c>
    </row>
    <row r="31" spans="1:4" ht="15.75" x14ac:dyDescent="0.25">
      <c r="A31" s="9">
        <v>2312</v>
      </c>
      <c r="B31" s="104" t="s">
        <v>679</v>
      </c>
      <c r="C31" s="71">
        <v>0.12</v>
      </c>
      <c r="D31" s="7">
        <f t="shared" si="1"/>
        <v>1.7999999999999998</v>
      </c>
    </row>
    <row r="32" spans="1:4" ht="15.75" x14ac:dyDescent="0.25">
      <c r="A32" s="9">
        <v>2350</v>
      </c>
      <c r="B32" s="104" t="s">
        <v>680</v>
      </c>
      <c r="C32" s="71">
        <f>0.02+0.01+0.01</f>
        <v>0.04</v>
      </c>
      <c r="D32" s="7">
        <f t="shared" si="1"/>
        <v>0.6</v>
      </c>
    </row>
    <row r="33" spans="1:4" ht="15.75" x14ac:dyDescent="0.25">
      <c r="A33" s="9">
        <v>2519</v>
      </c>
      <c r="B33" s="104" t="s">
        <v>650</v>
      </c>
      <c r="C33" s="73">
        <v>0.1</v>
      </c>
      <c r="D33" s="7">
        <f t="shared" si="1"/>
        <v>1.5</v>
      </c>
    </row>
    <row r="34" spans="1:4" ht="15.75" x14ac:dyDescent="0.25">
      <c r="A34" s="9">
        <v>5120</v>
      </c>
      <c r="B34" s="104" t="s">
        <v>808</v>
      </c>
      <c r="C34" s="71">
        <v>1.21</v>
      </c>
      <c r="D34" s="7">
        <f t="shared" si="1"/>
        <v>18.149999999999999</v>
      </c>
    </row>
    <row r="35" spans="1:4" ht="15.75" x14ac:dyDescent="0.25">
      <c r="A35" s="9">
        <v>5238</v>
      </c>
      <c r="B35" s="104" t="s">
        <v>809</v>
      </c>
      <c r="C35" s="78">
        <v>1.04</v>
      </c>
      <c r="D35" s="7">
        <f t="shared" si="1"/>
        <v>15.600000000000001</v>
      </c>
    </row>
    <row r="36" spans="1:4" x14ac:dyDescent="0.25">
      <c r="A36" s="13"/>
      <c r="B36" s="131" t="s">
        <v>6</v>
      </c>
      <c r="C36" s="74">
        <f>SUM(C18:C35)</f>
        <v>26.39</v>
      </c>
      <c r="D36" s="75">
        <f>SUM(D18:D35)</f>
        <v>395.85000000000008</v>
      </c>
    </row>
    <row r="37" spans="1:4" ht="15.75" x14ac:dyDescent="0.25">
      <c r="A37" s="13"/>
      <c r="B37" s="131" t="s">
        <v>221</v>
      </c>
      <c r="C37" s="74">
        <f>C36+C16</f>
        <v>91.33</v>
      </c>
      <c r="D37" s="75">
        <f>D36+D16</f>
        <v>1369.95</v>
      </c>
    </row>
    <row r="38" spans="1:4" ht="15.75" x14ac:dyDescent="0.25">
      <c r="A38" s="13"/>
      <c r="B38" s="131" t="s">
        <v>220</v>
      </c>
      <c r="C38" s="74">
        <f>C37*0.21</f>
        <v>19.179299999999998</v>
      </c>
      <c r="D38" s="75">
        <f>D37*0.21</f>
        <v>287.68950000000001</v>
      </c>
    </row>
    <row r="39" spans="1:4" ht="15.75" x14ac:dyDescent="0.25">
      <c r="A39" s="13"/>
      <c r="B39" s="131" t="s">
        <v>222</v>
      </c>
      <c r="C39" s="74">
        <f>C37+C38</f>
        <v>110.5093</v>
      </c>
      <c r="D39" s="100">
        <f>D37+D38</f>
        <v>1657.6395</v>
      </c>
    </row>
    <row r="40" spans="1:4" ht="14.45" customHeight="1" x14ac:dyDescent="0.25">
      <c r="A40" s="2"/>
      <c r="B40" s="119"/>
      <c r="C40" s="2"/>
      <c r="D40" s="2"/>
    </row>
    <row r="41" spans="1:4" ht="15.75" x14ac:dyDescent="0.25">
      <c r="A41" s="170" t="s">
        <v>9</v>
      </c>
      <c r="B41" s="171"/>
      <c r="C41" s="10"/>
      <c r="D41" s="6">
        <v>15</v>
      </c>
    </row>
    <row r="42" spans="1:4" ht="35.450000000000003" customHeight="1" x14ac:dyDescent="0.25">
      <c r="A42" s="170" t="s">
        <v>17</v>
      </c>
      <c r="B42" s="171"/>
      <c r="C42" s="10"/>
      <c r="D42" s="18">
        <f>D39/D41</f>
        <v>110.5093</v>
      </c>
    </row>
    <row r="43" spans="1:4" x14ac:dyDescent="0.25">
      <c r="A43" s="1"/>
      <c r="B43" s="133"/>
      <c r="C43" s="1"/>
      <c r="D43" s="1"/>
    </row>
    <row r="44" spans="1:4" x14ac:dyDescent="0.25">
      <c r="A44" s="1"/>
    </row>
  </sheetData>
  <mergeCells count="6">
    <mergeCell ref="A42:B42"/>
    <mergeCell ref="A1:D1"/>
    <mergeCell ref="A3:B3"/>
    <mergeCell ref="A5:D5"/>
    <mergeCell ref="A41:B41"/>
    <mergeCell ref="A27:A28"/>
  </mergeCells>
  <pageMargins left="0.70866141732283472" right="0.70866141732283472" top="0.74803149606299213" bottom="0.74803149606299213" header="0.31496062992125984" footer="0.31496062992125984"/>
  <pageSetup paperSize="9" scale="61" fitToHeight="0" orientation="portrait" r:id="rId1"/>
  <headerFoot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D44"/>
  <sheetViews>
    <sheetView view="pageBreakPreview" topLeftCell="A7" zoomScaleNormal="100" zoomScaleSheetLayoutView="100" workbookViewId="0">
      <selection activeCell="E7" sqref="E1:K1048576"/>
    </sheetView>
  </sheetViews>
  <sheetFormatPr defaultRowHeight="15" x14ac:dyDescent="0.25"/>
  <cols>
    <col min="1" max="1" width="15.42578125" customWidth="1"/>
    <col min="2" max="2" width="80.42578125" style="92" customWidth="1"/>
    <col min="3" max="3" width="12.5703125" customWidth="1"/>
    <col min="4" max="4" width="23.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199</v>
      </c>
      <c r="B5" s="172"/>
      <c r="C5" s="172"/>
      <c r="D5" s="172"/>
    </row>
    <row r="6" spans="1:4" ht="15.75" x14ac:dyDescent="0.25">
      <c r="A6" s="2"/>
      <c r="B6" s="119"/>
      <c r="C6" s="2"/>
      <c r="D6" s="2"/>
    </row>
    <row r="7" spans="1:4" ht="15.75" x14ac:dyDescent="0.25">
      <c r="A7" s="2" t="s">
        <v>12</v>
      </c>
      <c r="B7" s="119"/>
      <c r="C7" s="2"/>
      <c r="D7" s="2"/>
    </row>
    <row r="8" spans="1:4" ht="84" customHeight="1" x14ac:dyDescent="0.25">
      <c r="A8" s="4" t="s">
        <v>0</v>
      </c>
      <c r="B8" s="120" t="s">
        <v>1</v>
      </c>
      <c r="C8" s="4" t="s">
        <v>8</v>
      </c>
      <c r="D8" s="4" t="s">
        <v>2</v>
      </c>
    </row>
    <row r="9" spans="1:4" ht="15.75" x14ac:dyDescent="0.25">
      <c r="A9" s="6"/>
      <c r="B9" s="122" t="s">
        <v>3</v>
      </c>
      <c r="C9" s="71"/>
      <c r="D9" s="72"/>
    </row>
    <row r="10" spans="1:4" ht="87" customHeight="1" x14ac:dyDescent="0.25">
      <c r="A10" s="9">
        <v>1100</v>
      </c>
      <c r="B10" s="104" t="s">
        <v>1244</v>
      </c>
      <c r="C10" s="73">
        <v>8.73</v>
      </c>
      <c r="D10" s="7">
        <f>C10*$D$41</f>
        <v>8.73</v>
      </c>
    </row>
    <row r="11" spans="1:4" ht="33" customHeight="1" x14ac:dyDescent="0.25">
      <c r="A11" s="9">
        <v>1200</v>
      </c>
      <c r="B11" s="104" t="s">
        <v>1245</v>
      </c>
      <c r="C11" s="73">
        <f>ROUND(C10*0.2359,2)+0.11</f>
        <v>2.17</v>
      </c>
      <c r="D11" s="7">
        <f t="shared" ref="D11:D15" si="0">C11*$D$41</f>
        <v>2.17</v>
      </c>
    </row>
    <row r="12" spans="1:4" ht="15.75" x14ac:dyDescent="0.25">
      <c r="A12" s="9">
        <v>2264</v>
      </c>
      <c r="B12" s="104" t="s">
        <v>363</v>
      </c>
      <c r="C12" s="73">
        <v>0.01</v>
      </c>
      <c r="D12" s="7">
        <f t="shared" si="0"/>
        <v>0.01</v>
      </c>
    </row>
    <row r="13" spans="1:4" ht="17.25" customHeight="1" x14ac:dyDescent="0.25">
      <c r="A13" s="9">
        <v>2311</v>
      </c>
      <c r="B13" s="104" t="s">
        <v>279</v>
      </c>
      <c r="C13" s="71">
        <v>0.06</v>
      </c>
      <c r="D13" s="7">
        <f t="shared" si="0"/>
        <v>0.06</v>
      </c>
    </row>
    <row r="14" spans="1:4" ht="15.75" x14ac:dyDescent="0.25">
      <c r="A14" s="9">
        <v>2322</v>
      </c>
      <c r="B14" s="104" t="s">
        <v>537</v>
      </c>
      <c r="C14" s="73">
        <v>4.91</v>
      </c>
      <c r="D14" s="7">
        <f t="shared" si="0"/>
        <v>4.91</v>
      </c>
    </row>
    <row r="15" spans="1:4" ht="31.5" x14ac:dyDescent="0.25">
      <c r="A15" s="9">
        <v>5238</v>
      </c>
      <c r="B15" s="104" t="s">
        <v>280</v>
      </c>
      <c r="C15" s="73">
        <v>0.02</v>
      </c>
      <c r="D15" s="7">
        <f t="shared" si="0"/>
        <v>0.02</v>
      </c>
    </row>
    <row r="16" spans="1:4" ht="15.75" x14ac:dyDescent="0.25">
      <c r="A16" s="13"/>
      <c r="B16" s="126" t="s">
        <v>4</v>
      </c>
      <c r="C16" s="74">
        <f>SUM(C10:C15)</f>
        <v>15.9</v>
      </c>
      <c r="D16" s="75">
        <f>SUM(D10:D15)</f>
        <v>15.9</v>
      </c>
    </row>
    <row r="17" spans="1:4" ht="15.75" x14ac:dyDescent="0.25">
      <c r="A17" s="6"/>
      <c r="B17" s="125" t="s">
        <v>5</v>
      </c>
      <c r="C17" s="71"/>
      <c r="D17" s="76"/>
    </row>
    <row r="18" spans="1:4" ht="235.5" customHeight="1" x14ac:dyDescent="0.25">
      <c r="A18" s="9">
        <v>1100</v>
      </c>
      <c r="B18" s="104" t="s">
        <v>1349</v>
      </c>
      <c r="C18" s="130">
        <f>0.24+2.05+3.27</f>
        <v>5.5600000000000005</v>
      </c>
      <c r="D18" s="7">
        <f t="shared" ref="D18:D35" si="1">C18*$D$41</f>
        <v>5.5600000000000005</v>
      </c>
    </row>
    <row r="19" spans="1:4" ht="47.25" x14ac:dyDescent="0.25">
      <c r="A19" s="9">
        <v>1200</v>
      </c>
      <c r="B19" s="104" t="s">
        <v>1246</v>
      </c>
      <c r="C19" s="73">
        <f>ROUND(C18*0.2359,2)</f>
        <v>1.31</v>
      </c>
      <c r="D19" s="7">
        <f t="shared" si="1"/>
        <v>1.31</v>
      </c>
    </row>
    <row r="20" spans="1:4" ht="15.75" x14ac:dyDescent="0.25">
      <c r="A20" s="9">
        <v>2210</v>
      </c>
      <c r="B20" s="104" t="s">
        <v>390</v>
      </c>
      <c r="C20" s="77">
        <v>0.04</v>
      </c>
      <c r="D20" s="7">
        <f t="shared" si="1"/>
        <v>0.04</v>
      </c>
    </row>
    <row r="21" spans="1:4" ht="15.75" x14ac:dyDescent="0.25">
      <c r="A21" s="9">
        <v>2220</v>
      </c>
      <c r="B21" s="124" t="s">
        <v>1247</v>
      </c>
      <c r="C21" s="79">
        <v>0.2</v>
      </c>
      <c r="D21" s="7">
        <f t="shared" si="1"/>
        <v>0.2</v>
      </c>
    </row>
    <row r="22" spans="1:4" ht="31.5" x14ac:dyDescent="0.25">
      <c r="A22" s="9">
        <v>2230</v>
      </c>
      <c r="B22" s="104" t="s">
        <v>403</v>
      </c>
      <c r="C22" s="73">
        <v>0.03</v>
      </c>
      <c r="D22" s="7">
        <f t="shared" si="1"/>
        <v>0.03</v>
      </c>
    </row>
    <row r="23" spans="1:4" ht="31.5" x14ac:dyDescent="0.25">
      <c r="A23" s="9">
        <v>2242</v>
      </c>
      <c r="B23" s="104" t="s">
        <v>1643</v>
      </c>
      <c r="C23" s="73">
        <v>2</v>
      </c>
      <c r="D23" s="7">
        <f t="shared" si="1"/>
        <v>2</v>
      </c>
    </row>
    <row r="24" spans="1:4" ht="31.5" x14ac:dyDescent="0.25">
      <c r="A24" s="9">
        <v>2243</v>
      </c>
      <c r="B24" s="104" t="s">
        <v>281</v>
      </c>
      <c r="C24" s="71">
        <v>0.01</v>
      </c>
      <c r="D24" s="7">
        <f t="shared" si="1"/>
        <v>0.01</v>
      </c>
    </row>
    <row r="25" spans="1:4" ht="33" customHeight="1" x14ac:dyDescent="0.25">
      <c r="A25" s="9">
        <v>2244</v>
      </c>
      <c r="B25" s="104" t="s">
        <v>1248</v>
      </c>
      <c r="C25" s="73">
        <v>0.02</v>
      </c>
      <c r="D25" s="7">
        <f t="shared" si="1"/>
        <v>0.02</v>
      </c>
    </row>
    <row r="26" spans="1:4" ht="17.25" customHeight="1" x14ac:dyDescent="0.25">
      <c r="A26" s="144">
        <v>2261</v>
      </c>
      <c r="B26" s="104" t="s">
        <v>1249</v>
      </c>
      <c r="C26" s="73">
        <v>0.77</v>
      </c>
      <c r="D26" s="7">
        <f t="shared" si="1"/>
        <v>0.77</v>
      </c>
    </row>
    <row r="27" spans="1:4" ht="31.5" x14ac:dyDescent="0.25">
      <c r="A27" s="163">
        <v>2250</v>
      </c>
      <c r="B27" s="104" t="s">
        <v>1250</v>
      </c>
      <c r="C27" s="73">
        <v>0.13</v>
      </c>
      <c r="D27" s="7">
        <f t="shared" si="1"/>
        <v>0.13</v>
      </c>
    </row>
    <row r="28" spans="1:4" ht="47.25" customHeight="1" x14ac:dyDescent="0.25">
      <c r="A28" s="164"/>
      <c r="B28" s="104" t="s">
        <v>1251</v>
      </c>
      <c r="C28" s="71">
        <v>0.12</v>
      </c>
      <c r="D28" s="7">
        <f t="shared" si="1"/>
        <v>0.12</v>
      </c>
    </row>
    <row r="29" spans="1:4" ht="15.75" x14ac:dyDescent="0.25">
      <c r="A29" s="9">
        <v>2262</v>
      </c>
      <c r="B29" s="104" t="s">
        <v>364</v>
      </c>
      <c r="C29" s="71">
        <v>7.66</v>
      </c>
      <c r="D29" s="7">
        <f t="shared" si="1"/>
        <v>7.66</v>
      </c>
    </row>
    <row r="30" spans="1:4" ht="15.75" x14ac:dyDescent="0.25">
      <c r="A30" s="9">
        <v>2311</v>
      </c>
      <c r="B30" s="104" t="s">
        <v>451</v>
      </c>
      <c r="C30" s="71">
        <v>0.03</v>
      </c>
      <c r="D30" s="7">
        <f t="shared" si="1"/>
        <v>0.03</v>
      </c>
    </row>
    <row r="31" spans="1:4" ht="15.75" x14ac:dyDescent="0.25">
      <c r="A31" s="9">
        <v>2312</v>
      </c>
      <c r="B31" s="104" t="s">
        <v>282</v>
      </c>
      <c r="C31" s="71">
        <v>0.02</v>
      </c>
      <c r="D31" s="7">
        <f t="shared" si="1"/>
        <v>0.02</v>
      </c>
    </row>
    <row r="32" spans="1:4" ht="15.75" x14ac:dyDescent="0.25">
      <c r="A32" s="9">
        <v>2350</v>
      </c>
      <c r="B32" s="104" t="s">
        <v>200</v>
      </c>
      <c r="C32" s="71">
        <f>0.01</f>
        <v>0.01</v>
      </c>
      <c r="D32" s="7">
        <f t="shared" si="1"/>
        <v>0.01</v>
      </c>
    </row>
    <row r="33" spans="1:4" ht="15.75" x14ac:dyDescent="0.25">
      <c r="A33" s="9">
        <v>2519</v>
      </c>
      <c r="B33" s="104" t="s">
        <v>365</v>
      </c>
      <c r="C33" s="73">
        <v>0.1</v>
      </c>
      <c r="D33" s="7">
        <f t="shared" si="1"/>
        <v>0.1</v>
      </c>
    </row>
    <row r="34" spans="1:4" ht="15.75" x14ac:dyDescent="0.25">
      <c r="A34" s="9">
        <v>5120</v>
      </c>
      <c r="B34" s="104" t="s">
        <v>810</v>
      </c>
      <c r="C34" s="71">
        <v>0.22</v>
      </c>
      <c r="D34" s="7">
        <f t="shared" si="1"/>
        <v>0.22</v>
      </c>
    </row>
    <row r="35" spans="1:4" ht="31.5" x14ac:dyDescent="0.25">
      <c r="A35" s="9">
        <v>5238</v>
      </c>
      <c r="B35" s="104" t="s">
        <v>811</v>
      </c>
      <c r="C35" s="71">
        <v>0.19</v>
      </c>
      <c r="D35" s="7">
        <f t="shared" si="1"/>
        <v>0.19</v>
      </c>
    </row>
    <row r="36" spans="1:4" ht="15.75" x14ac:dyDescent="0.25">
      <c r="A36" s="13"/>
      <c r="B36" s="131" t="s">
        <v>6</v>
      </c>
      <c r="C36" s="74">
        <f>SUM(C18:C35)</f>
        <v>18.420000000000005</v>
      </c>
      <c r="D36" s="75">
        <f>SUM(D18:D35)</f>
        <v>18.420000000000005</v>
      </c>
    </row>
    <row r="37" spans="1:4" x14ac:dyDescent="0.25">
      <c r="A37" s="13"/>
      <c r="B37" s="131" t="s">
        <v>221</v>
      </c>
      <c r="C37" s="74">
        <f>C36+C16</f>
        <v>34.320000000000007</v>
      </c>
      <c r="D37" s="75">
        <f>D36+D16</f>
        <v>34.320000000000007</v>
      </c>
    </row>
    <row r="38" spans="1:4" ht="15.75" x14ac:dyDescent="0.25">
      <c r="A38" s="13"/>
      <c r="B38" s="131" t="s">
        <v>220</v>
      </c>
      <c r="C38" s="74">
        <f>C37*0.21</f>
        <v>7.2072000000000012</v>
      </c>
      <c r="D38" s="75">
        <f>D37*0.21</f>
        <v>7.2072000000000012</v>
      </c>
    </row>
    <row r="39" spans="1:4" ht="15.75" x14ac:dyDescent="0.25">
      <c r="A39" s="13"/>
      <c r="B39" s="131" t="s">
        <v>222</v>
      </c>
      <c r="C39" s="74">
        <f>C37+C38</f>
        <v>41.527200000000008</v>
      </c>
      <c r="D39" s="75">
        <f>D38+D37</f>
        <v>41.527200000000008</v>
      </c>
    </row>
    <row r="40" spans="1:4" ht="15.75" x14ac:dyDescent="0.25">
      <c r="A40" s="2"/>
      <c r="B40" s="119"/>
      <c r="C40" s="2"/>
      <c r="D40" s="2"/>
    </row>
    <row r="41" spans="1:4" ht="15.75" x14ac:dyDescent="0.25">
      <c r="A41" s="170" t="s">
        <v>9</v>
      </c>
      <c r="B41" s="171"/>
      <c r="C41" s="10"/>
      <c r="D41" s="6">
        <v>1</v>
      </c>
    </row>
    <row r="42" spans="1:4" ht="30.6" customHeight="1" x14ac:dyDescent="0.25">
      <c r="A42" s="170" t="s">
        <v>17</v>
      </c>
      <c r="B42" s="171"/>
      <c r="C42" s="10"/>
      <c r="D42" s="18">
        <f>D39/D41</f>
        <v>41.527200000000008</v>
      </c>
    </row>
    <row r="43" spans="1:4" ht="15.75" x14ac:dyDescent="0.25">
      <c r="A43" s="2"/>
      <c r="B43" s="119"/>
      <c r="C43" s="2"/>
      <c r="D43" s="2"/>
    </row>
    <row r="44" spans="1:4" x14ac:dyDescent="0.25">
      <c r="A44" s="1"/>
    </row>
  </sheetData>
  <mergeCells count="6">
    <mergeCell ref="A42:B42"/>
    <mergeCell ref="A1:D1"/>
    <mergeCell ref="A3:B3"/>
    <mergeCell ref="A5:D5"/>
    <mergeCell ref="A41:B41"/>
    <mergeCell ref="A27:A28"/>
  </mergeCells>
  <pageMargins left="0.70866141732283472" right="0.70866141732283472" top="0.74803149606299213" bottom="0.74803149606299213" header="0.31496062992125984" footer="0.31496062992125984"/>
  <pageSetup paperSize="9" scale="66" fitToHeight="0" orientation="portrait" r:id="rId1"/>
  <headerFooter>
    <oddFooter>&amp;C&amp;"Times New Roman,Regular"&amp;12&amp;P</oddFooter>
  </headerFooter>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9"/>
  <sheetViews>
    <sheetView view="pageBreakPreview" topLeftCell="A40" zoomScaleNormal="100" zoomScaleSheetLayoutView="100" workbookViewId="0">
      <selection activeCell="E1" sqref="E1:AA1048576"/>
    </sheetView>
  </sheetViews>
  <sheetFormatPr defaultRowHeight="15" x14ac:dyDescent="0.25"/>
  <cols>
    <col min="1" max="1" width="12" customWidth="1"/>
    <col min="2" max="2" width="71.42578125" style="92" customWidth="1"/>
    <col min="3" max="3" width="12.5703125" customWidth="1"/>
    <col min="4" max="4" width="18.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6.149999999999999" customHeight="1" x14ac:dyDescent="0.25">
      <c r="A5" s="172" t="s">
        <v>167</v>
      </c>
      <c r="B5" s="172"/>
      <c r="C5" s="172"/>
      <c r="D5" s="172"/>
    </row>
    <row r="6" spans="1:4" ht="15.75" x14ac:dyDescent="0.25">
      <c r="A6" s="2"/>
      <c r="B6" s="119"/>
      <c r="C6" s="2"/>
      <c r="D6" s="2"/>
    </row>
    <row r="7" spans="1:4" ht="15.75" x14ac:dyDescent="0.25">
      <c r="A7" s="2" t="s">
        <v>12</v>
      </c>
      <c r="B7" s="119"/>
      <c r="C7" s="2"/>
      <c r="D7" s="2"/>
    </row>
    <row r="8" spans="1:4" ht="93.75" customHeight="1" x14ac:dyDescent="0.25">
      <c r="A8" s="4" t="s">
        <v>0</v>
      </c>
      <c r="B8" s="120" t="s">
        <v>1</v>
      </c>
      <c r="C8" s="4" t="s">
        <v>8</v>
      </c>
      <c r="D8" s="4" t="s">
        <v>2</v>
      </c>
    </row>
    <row r="9" spans="1:4" ht="15.75" x14ac:dyDescent="0.25">
      <c r="A9" s="6"/>
      <c r="B9" s="122" t="s">
        <v>3</v>
      </c>
      <c r="C9" s="71"/>
      <c r="D9" s="72"/>
    </row>
    <row r="10" spans="1:4" ht="99.6" customHeight="1" x14ac:dyDescent="0.25">
      <c r="A10" s="9">
        <v>1100</v>
      </c>
      <c r="B10" s="104" t="s">
        <v>942</v>
      </c>
      <c r="C10" s="73">
        <v>39.29</v>
      </c>
      <c r="D10" s="7">
        <f>C10*$D$36</f>
        <v>7307.94</v>
      </c>
    </row>
    <row r="11" spans="1:4" ht="51.6" customHeight="1" x14ac:dyDescent="0.25">
      <c r="A11" s="9">
        <v>1200</v>
      </c>
      <c r="B11" s="104" t="s">
        <v>941</v>
      </c>
      <c r="C11" s="73">
        <f>ROUND(C10*0.2359,2)+0.48</f>
        <v>9.75</v>
      </c>
      <c r="D11" s="7">
        <f t="shared" ref="D11:D12" si="0">C11*$D$36</f>
        <v>1813.5</v>
      </c>
    </row>
    <row r="12" spans="1:4" ht="15.75" x14ac:dyDescent="0.25">
      <c r="A12" s="9">
        <v>2311</v>
      </c>
      <c r="B12" s="104" t="s">
        <v>230</v>
      </c>
      <c r="C12" s="71">
        <v>0.06</v>
      </c>
      <c r="D12" s="7">
        <f t="shared" si="0"/>
        <v>11.16</v>
      </c>
    </row>
    <row r="13" spans="1:4" ht="46.5" customHeight="1" x14ac:dyDescent="0.25">
      <c r="A13" s="9">
        <v>5238</v>
      </c>
      <c r="B13" s="104" t="s">
        <v>231</v>
      </c>
      <c r="C13" s="73">
        <v>0.02</v>
      </c>
      <c r="D13" s="7">
        <f>C13*$D$36</f>
        <v>3.72</v>
      </c>
    </row>
    <row r="14" spans="1:4" ht="15.75" x14ac:dyDescent="0.25">
      <c r="A14" s="13"/>
      <c r="B14" s="126" t="s">
        <v>4</v>
      </c>
      <c r="C14" s="74">
        <f>SUM(C10:C13)</f>
        <v>49.120000000000005</v>
      </c>
      <c r="D14" s="75">
        <f>SUM(D10:D13)</f>
        <v>9136.3199999999979</v>
      </c>
    </row>
    <row r="15" spans="1:4" ht="15.75" x14ac:dyDescent="0.25">
      <c r="A15" s="6"/>
      <c r="B15" s="125" t="s">
        <v>5</v>
      </c>
      <c r="C15" s="71"/>
      <c r="D15" s="76"/>
    </row>
    <row r="16" spans="1:4" ht="258" customHeight="1" x14ac:dyDescent="0.25">
      <c r="A16" s="9">
        <v>1100</v>
      </c>
      <c r="B16" s="104" t="s">
        <v>1375</v>
      </c>
      <c r="C16" s="130">
        <f>0.24+2.05+3.27</f>
        <v>5.5600000000000005</v>
      </c>
      <c r="D16" s="7">
        <f>C16*$D$36</f>
        <v>1034.1600000000001</v>
      </c>
    </row>
    <row r="17" spans="1:4" ht="59.25" customHeight="1" x14ac:dyDescent="0.25">
      <c r="A17" s="9">
        <v>1200</v>
      </c>
      <c r="B17" s="104" t="s">
        <v>1055</v>
      </c>
      <c r="C17" s="73">
        <f>ROUND(C16*0.2359,2)</f>
        <v>1.31</v>
      </c>
      <c r="D17" s="7">
        <f t="shared" ref="D17:D30" si="1">C17*$D$36</f>
        <v>243.66</v>
      </c>
    </row>
    <row r="18" spans="1:4" ht="31.5" x14ac:dyDescent="0.25">
      <c r="A18" s="9">
        <v>2210</v>
      </c>
      <c r="B18" s="104" t="s">
        <v>372</v>
      </c>
      <c r="C18" s="71">
        <f>0.07+0.13</f>
        <v>0.2</v>
      </c>
      <c r="D18" s="7">
        <f t="shared" si="1"/>
        <v>37.200000000000003</v>
      </c>
    </row>
    <row r="19" spans="1:4" ht="33" customHeight="1" x14ac:dyDescent="0.25">
      <c r="A19" s="9">
        <v>2220</v>
      </c>
      <c r="B19" s="104" t="s">
        <v>943</v>
      </c>
      <c r="C19" s="77">
        <v>0.88</v>
      </c>
      <c r="D19" s="7">
        <f t="shared" si="1"/>
        <v>163.68</v>
      </c>
    </row>
    <row r="20" spans="1:4" ht="31.5" x14ac:dyDescent="0.25">
      <c r="A20" s="9">
        <v>2230</v>
      </c>
      <c r="B20" s="104" t="s">
        <v>944</v>
      </c>
      <c r="C20" s="71">
        <v>0.12</v>
      </c>
      <c r="D20" s="7">
        <f t="shared" si="1"/>
        <v>22.32</v>
      </c>
    </row>
    <row r="21" spans="1:4" ht="31.5" x14ac:dyDescent="0.25">
      <c r="A21" s="9">
        <v>2243</v>
      </c>
      <c r="B21" s="104" t="s">
        <v>407</v>
      </c>
      <c r="C21" s="71">
        <v>0.04</v>
      </c>
      <c r="D21" s="7">
        <f t="shared" si="1"/>
        <v>7.44</v>
      </c>
    </row>
    <row r="22" spans="1:4" ht="35.25" customHeight="1" x14ac:dyDescent="0.25">
      <c r="A22" s="9">
        <v>2244</v>
      </c>
      <c r="B22" s="104" t="s">
        <v>945</v>
      </c>
      <c r="C22" s="73">
        <v>0.09</v>
      </c>
      <c r="D22" s="7">
        <f t="shared" si="1"/>
        <v>16.739999999999998</v>
      </c>
    </row>
    <row r="23" spans="1:4" ht="15.75" x14ac:dyDescent="0.25">
      <c r="A23" s="9">
        <v>2261</v>
      </c>
      <c r="B23" s="104" t="s">
        <v>946</v>
      </c>
      <c r="C23" s="78">
        <v>3.45</v>
      </c>
      <c r="D23" s="7">
        <f t="shared" si="1"/>
        <v>641.70000000000005</v>
      </c>
    </row>
    <row r="24" spans="1:4" ht="34.15" customHeight="1" x14ac:dyDescent="0.25">
      <c r="A24" s="163">
        <v>2250</v>
      </c>
      <c r="B24" s="104" t="s">
        <v>947</v>
      </c>
      <c r="C24" s="73">
        <v>0.59</v>
      </c>
      <c r="D24" s="7">
        <f t="shared" si="1"/>
        <v>109.74</v>
      </c>
    </row>
    <row r="25" spans="1:4" ht="47.25" x14ac:dyDescent="0.25">
      <c r="A25" s="164"/>
      <c r="B25" s="104" t="s">
        <v>948</v>
      </c>
      <c r="C25" s="73">
        <v>0.54</v>
      </c>
      <c r="D25" s="7">
        <f t="shared" si="1"/>
        <v>100.44000000000001</v>
      </c>
    </row>
    <row r="26" spans="1:4" ht="15.75" x14ac:dyDescent="0.25">
      <c r="A26" s="9">
        <v>2311</v>
      </c>
      <c r="B26" s="104" t="s">
        <v>432</v>
      </c>
      <c r="C26" s="71">
        <v>0.13</v>
      </c>
      <c r="D26" s="7">
        <f t="shared" si="1"/>
        <v>24.18</v>
      </c>
    </row>
    <row r="27" spans="1:4" ht="15.75" x14ac:dyDescent="0.25">
      <c r="A27" s="9">
        <v>2312</v>
      </c>
      <c r="B27" s="104" t="s">
        <v>232</v>
      </c>
      <c r="C27" s="73">
        <v>0.1</v>
      </c>
      <c r="D27" s="7">
        <f t="shared" si="1"/>
        <v>18.600000000000001</v>
      </c>
    </row>
    <row r="28" spans="1:4" ht="33.75" customHeight="1" x14ac:dyDescent="0.25">
      <c r="A28" s="9">
        <v>2350</v>
      </c>
      <c r="B28" s="104" t="s">
        <v>487</v>
      </c>
      <c r="C28" s="71">
        <v>0.04</v>
      </c>
      <c r="D28" s="7">
        <f t="shared" si="1"/>
        <v>7.44</v>
      </c>
    </row>
    <row r="29" spans="1:4" ht="31.5" x14ac:dyDescent="0.25">
      <c r="A29" s="9">
        <v>5120</v>
      </c>
      <c r="B29" s="104" t="s">
        <v>749</v>
      </c>
      <c r="C29" s="71">
        <v>0.99</v>
      </c>
      <c r="D29" s="7">
        <f t="shared" si="1"/>
        <v>184.14</v>
      </c>
    </row>
    <row r="30" spans="1:4" ht="34.5" customHeight="1" x14ac:dyDescent="0.25">
      <c r="A30" s="9">
        <v>5238</v>
      </c>
      <c r="B30" s="104" t="s">
        <v>750</v>
      </c>
      <c r="C30" s="71">
        <v>0.85</v>
      </c>
      <c r="D30" s="7">
        <f t="shared" si="1"/>
        <v>158.1</v>
      </c>
    </row>
    <row r="31" spans="1:4" x14ac:dyDescent="0.25">
      <c r="A31" s="13"/>
      <c r="B31" s="131" t="s">
        <v>6</v>
      </c>
      <c r="C31" s="74">
        <f>SUM(C16:C30)</f>
        <v>14.889999999999997</v>
      </c>
      <c r="D31" s="75">
        <f>SUM(D16:D30)</f>
        <v>2769.54</v>
      </c>
    </row>
    <row r="32" spans="1:4" ht="15.75" x14ac:dyDescent="0.25">
      <c r="A32" s="13"/>
      <c r="B32" s="131" t="s">
        <v>221</v>
      </c>
      <c r="C32" s="74">
        <f>C14+C31</f>
        <v>64.010000000000005</v>
      </c>
      <c r="D32" s="75">
        <f>D31+D14</f>
        <v>11905.859999999997</v>
      </c>
    </row>
    <row r="33" spans="1:4" ht="15.75" x14ac:dyDescent="0.25">
      <c r="A33" s="13"/>
      <c r="B33" s="131" t="s">
        <v>220</v>
      </c>
      <c r="C33" s="74">
        <f>C32*0.21</f>
        <v>13.4421</v>
      </c>
      <c r="D33" s="75">
        <f>D32*0.21</f>
        <v>2500.2305999999994</v>
      </c>
    </row>
    <row r="34" spans="1:4" ht="15.75" x14ac:dyDescent="0.25">
      <c r="A34" s="13"/>
      <c r="B34" s="131" t="s">
        <v>222</v>
      </c>
      <c r="C34" s="74">
        <f>C32+C33</f>
        <v>77.452100000000002</v>
      </c>
      <c r="D34" s="75">
        <f>D32+D33</f>
        <v>14406.090599999996</v>
      </c>
    </row>
    <row r="35" spans="1:4" ht="15.75" x14ac:dyDescent="0.25">
      <c r="A35" s="2"/>
      <c r="B35" s="119"/>
      <c r="C35" s="2"/>
      <c r="D35" s="2"/>
    </row>
    <row r="36" spans="1:4" ht="15.75" x14ac:dyDescent="0.25">
      <c r="A36" s="170" t="s">
        <v>9</v>
      </c>
      <c r="B36" s="171"/>
      <c r="C36" s="10"/>
      <c r="D36" s="6">
        <v>186</v>
      </c>
    </row>
    <row r="37" spans="1:4" ht="31.9" customHeight="1" x14ac:dyDescent="0.25">
      <c r="A37" s="170" t="s">
        <v>17</v>
      </c>
      <c r="B37" s="171"/>
      <c r="C37" s="10"/>
      <c r="D37" s="18">
        <f>D34/D36</f>
        <v>77.452099999999973</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 right="0.7" top="0.75" bottom="0.75" header="0.3" footer="0.3"/>
  <pageSetup paperSize="9" scale="76" fitToHeight="0" orientation="portrait" r:id="rId1"/>
  <rowBreaks count="1" manualBreakCount="1">
    <brk id="22" max="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D44"/>
  <sheetViews>
    <sheetView view="pageBreakPreview" topLeftCell="C1" zoomScaleNormal="100" zoomScaleSheetLayoutView="100" workbookViewId="0">
      <selection activeCell="E1" sqref="E1:P1048576"/>
    </sheetView>
  </sheetViews>
  <sheetFormatPr defaultRowHeight="15" x14ac:dyDescent="0.25"/>
  <cols>
    <col min="1" max="1" width="13.7109375" customWidth="1"/>
    <col min="2" max="2" width="99" style="92" customWidth="1"/>
    <col min="3" max="3" width="12.5703125" customWidth="1"/>
    <col min="4" max="4" width="19.42578125" customWidth="1"/>
  </cols>
  <sheetData>
    <row r="1" spans="1:4" ht="15.75" x14ac:dyDescent="0.25">
      <c r="A1" s="167" t="s">
        <v>10</v>
      </c>
      <c r="B1" s="167"/>
      <c r="C1" s="167"/>
      <c r="D1" s="167"/>
    </row>
    <row r="2" spans="1:4" ht="15.75" x14ac:dyDescent="0.25">
      <c r="A2" s="28"/>
      <c r="B2" s="116"/>
      <c r="C2" s="28"/>
      <c r="D2" s="28"/>
    </row>
    <row r="3" spans="1:4" ht="18" customHeight="1" x14ac:dyDescent="0.25">
      <c r="A3" s="173" t="s">
        <v>11</v>
      </c>
      <c r="B3" s="173"/>
      <c r="C3" s="28"/>
      <c r="D3" s="28"/>
    </row>
    <row r="4" spans="1:4" ht="18" customHeight="1" x14ac:dyDescent="0.25">
      <c r="A4" s="30"/>
      <c r="B4" s="117"/>
      <c r="C4" s="28"/>
      <c r="D4" s="28"/>
    </row>
    <row r="5" spans="1:4" ht="15.75" x14ac:dyDescent="0.25">
      <c r="A5" s="172" t="s">
        <v>201</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69" customHeight="1" x14ac:dyDescent="0.25">
      <c r="A10" s="9">
        <v>1100</v>
      </c>
      <c r="B10" s="104" t="s">
        <v>1252</v>
      </c>
      <c r="C10" s="73">
        <v>17.46</v>
      </c>
      <c r="D10" s="7">
        <f>C10*$D$41</f>
        <v>104.76</v>
      </c>
    </row>
    <row r="11" spans="1:4" ht="36.6" customHeight="1" x14ac:dyDescent="0.25">
      <c r="A11" s="9">
        <v>1200</v>
      </c>
      <c r="B11" s="104" t="s">
        <v>1253</v>
      </c>
      <c r="C11" s="73">
        <f>ROUND(C10*0.2359,2)+0.21</f>
        <v>4.33</v>
      </c>
      <c r="D11" s="7">
        <f t="shared" ref="D11:D15" si="0">C11*$D$41</f>
        <v>25.98</v>
      </c>
    </row>
    <row r="12" spans="1:4" ht="16.5" customHeight="1" x14ac:dyDescent="0.25">
      <c r="A12" s="9">
        <v>2264</v>
      </c>
      <c r="B12" s="104" t="s">
        <v>345</v>
      </c>
      <c r="C12" s="73">
        <v>0.01</v>
      </c>
      <c r="D12" s="7">
        <f t="shared" si="0"/>
        <v>0.06</v>
      </c>
    </row>
    <row r="13" spans="1:4" ht="15.75" x14ac:dyDescent="0.25">
      <c r="A13" s="9">
        <v>2311</v>
      </c>
      <c r="B13" s="104" t="s">
        <v>283</v>
      </c>
      <c r="C13" s="71">
        <v>0.06</v>
      </c>
      <c r="D13" s="7">
        <f t="shared" si="0"/>
        <v>0.36</v>
      </c>
    </row>
    <row r="14" spans="1:4" ht="17.25" customHeight="1" x14ac:dyDescent="0.25">
      <c r="A14" s="9">
        <v>2322</v>
      </c>
      <c r="B14" s="104" t="s">
        <v>532</v>
      </c>
      <c r="C14" s="73">
        <v>4.91</v>
      </c>
      <c r="D14" s="7">
        <f t="shared" si="0"/>
        <v>29.46</v>
      </c>
    </row>
    <row r="15" spans="1:4" ht="31.5" x14ac:dyDescent="0.25">
      <c r="A15" s="9">
        <v>5238</v>
      </c>
      <c r="B15" s="104" t="s">
        <v>190</v>
      </c>
      <c r="C15" s="73">
        <v>0.02</v>
      </c>
      <c r="D15" s="7">
        <f t="shared" si="0"/>
        <v>0.12</v>
      </c>
    </row>
    <row r="16" spans="1:4" ht="15.75" x14ac:dyDescent="0.25">
      <c r="A16" s="13"/>
      <c r="B16" s="126" t="s">
        <v>4</v>
      </c>
      <c r="C16" s="74">
        <f>SUM(C10:C15)</f>
        <v>26.79</v>
      </c>
      <c r="D16" s="75">
        <f>SUM(D10:D15)</f>
        <v>160.74000000000004</v>
      </c>
    </row>
    <row r="17" spans="1:4" ht="15.75" x14ac:dyDescent="0.25">
      <c r="A17" s="6"/>
      <c r="B17" s="125" t="s">
        <v>5</v>
      </c>
      <c r="C17" s="71"/>
      <c r="D17" s="76"/>
    </row>
    <row r="18" spans="1:4" ht="209.25" customHeight="1" x14ac:dyDescent="0.25">
      <c r="A18" s="9">
        <v>1100</v>
      </c>
      <c r="B18" s="104" t="s">
        <v>1350</v>
      </c>
      <c r="C18" s="130">
        <f>0.24+2.05+3.27</f>
        <v>5.5600000000000005</v>
      </c>
      <c r="D18" s="7">
        <f t="shared" ref="D18:D35" si="1">C18*$D$41</f>
        <v>33.36</v>
      </c>
    </row>
    <row r="19" spans="1:4" ht="33.75" customHeight="1" x14ac:dyDescent="0.25">
      <c r="A19" s="9">
        <v>1200</v>
      </c>
      <c r="B19" s="104" t="s">
        <v>1254</v>
      </c>
      <c r="C19" s="73">
        <f>ROUND(C18*0.2359,2)</f>
        <v>1.31</v>
      </c>
      <c r="D19" s="7">
        <f t="shared" si="1"/>
        <v>7.86</v>
      </c>
    </row>
    <row r="20" spans="1:4" ht="16.5" customHeight="1" x14ac:dyDescent="0.25">
      <c r="A20" s="9">
        <v>2210</v>
      </c>
      <c r="B20" s="104" t="s">
        <v>391</v>
      </c>
      <c r="C20" s="77">
        <v>0.09</v>
      </c>
      <c r="D20" s="7">
        <f t="shared" si="1"/>
        <v>0.54</v>
      </c>
    </row>
    <row r="21" spans="1:4" ht="15.75" x14ac:dyDescent="0.25">
      <c r="A21" s="9">
        <v>2220</v>
      </c>
      <c r="B21" s="104" t="s">
        <v>1255</v>
      </c>
      <c r="C21" s="79">
        <v>0.39</v>
      </c>
      <c r="D21" s="7">
        <f t="shared" si="1"/>
        <v>2.34</v>
      </c>
    </row>
    <row r="22" spans="1:4" ht="32.25" customHeight="1" x14ac:dyDescent="0.25">
      <c r="A22" s="9">
        <v>2230</v>
      </c>
      <c r="B22" s="104" t="s">
        <v>1256</v>
      </c>
      <c r="C22" s="73">
        <v>0.05</v>
      </c>
      <c r="D22" s="7">
        <f t="shared" si="1"/>
        <v>0.30000000000000004</v>
      </c>
    </row>
    <row r="23" spans="1:4" ht="17.25" customHeight="1" x14ac:dyDescent="0.25">
      <c r="A23" s="9">
        <v>2242</v>
      </c>
      <c r="B23" s="104" t="s">
        <v>1644</v>
      </c>
      <c r="C23" s="73">
        <v>2</v>
      </c>
      <c r="D23" s="7">
        <f t="shared" si="1"/>
        <v>12</v>
      </c>
    </row>
    <row r="24" spans="1:4" ht="15.75" x14ac:dyDescent="0.25">
      <c r="A24" s="9">
        <v>2243</v>
      </c>
      <c r="B24" s="104" t="s">
        <v>284</v>
      </c>
      <c r="C24" s="71">
        <v>0.02</v>
      </c>
      <c r="D24" s="7">
        <f t="shared" si="1"/>
        <v>0.12</v>
      </c>
    </row>
    <row r="25" spans="1:4" ht="31.5" x14ac:dyDescent="0.25">
      <c r="A25" s="9">
        <v>2244</v>
      </c>
      <c r="B25" s="104" t="s">
        <v>1257</v>
      </c>
      <c r="C25" s="73">
        <v>0.04</v>
      </c>
      <c r="D25" s="7">
        <f t="shared" si="1"/>
        <v>0.24</v>
      </c>
    </row>
    <row r="26" spans="1:4" ht="17.25" customHeight="1" x14ac:dyDescent="0.25">
      <c r="A26" s="9">
        <v>2261</v>
      </c>
      <c r="B26" s="104" t="s">
        <v>1258</v>
      </c>
      <c r="C26" s="71">
        <v>1.53</v>
      </c>
      <c r="D26" s="7">
        <f t="shared" si="1"/>
        <v>9.18</v>
      </c>
    </row>
    <row r="27" spans="1:4" ht="15.75" x14ac:dyDescent="0.25">
      <c r="A27" s="163">
        <v>2250</v>
      </c>
      <c r="B27" s="104" t="s">
        <v>1259</v>
      </c>
      <c r="C27" s="73">
        <v>0.26</v>
      </c>
      <c r="D27" s="7">
        <f t="shared" si="1"/>
        <v>1.56</v>
      </c>
    </row>
    <row r="28" spans="1:4" ht="31.5" x14ac:dyDescent="0.25">
      <c r="A28" s="164"/>
      <c r="B28" s="124" t="s">
        <v>1260</v>
      </c>
      <c r="C28" s="71">
        <v>0.24</v>
      </c>
      <c r="D28" s="7">
        <f t="shared" si="1"/>
        <v>1.44</v>
      </c>
    </row>
    <row r="29" spans="1:4" ht="15.75" x14ac:dyDescent="0.25">
      <c r="A29" s="9">
        <v>2262</v>
      </c>
      <c r="B29" s="104" t="s">
        <v>346</v>
      </c>
      <c r="C29" s="71">
        <v>7.66</v>
      </c>
      <c r="D29" s="7">
        <f t="shared" si="1"/>
        <v>45.96</v>
      </c>
    </row>
    <row r="30" spans="1:4" ht="19.5" customHeight="1" x14ac:dyDescent="0.25">
      <c r="A30" s="9">
        <v>2311</v>
      </c>
      <c r="B30" s="104" t="s">
        <v>452</v>
      </c>
      <c r="C30" s="71">
        <v>0.06</v>
      </c>
      <c r="D30" s="7">
        <f t="shared" si="1"/>
        <v>0.36</v>
      </c>
    </row>
    <row r="31" spans="1:4" ht="15.75" x14ac:dyDescent="0.25">
      <c r="A31" s="9">
        <v>2312</v>
      </c>
      <c r="B31" s="104" t="s">
        <v>479</v>
      </c>
      <c r="C31" s="71">
        <v>0.04</v>
      </c>
      <c r="D31" s="7">
        <f t="shared" si="1"/>
        <v>0.24</v>
      </c>
    </row>
    <row r="32" spans="1:4" ht="15.75" x14ac:dyDescent="0.25">
      <c r="A32" s="9">
        <v>2350</v>
      </c>
      <c r="B32" s="104" t="s">
        <v>496</v>
      </c>
      <c r="C32" s="105">
        <v>0.02</v>
      </c>
      <c r="D32" s="7">
        <f t="shared" si="1"/>
        <v>0.12</v>
      </c>
    </row>
    <row r="33" spans="1:4" ht="15.75" x14ac:dyDescent="0.25">
      <c r="A33" s="9">
        <v>2519</v>
      </c>
      <c r="B33" s="124" t="s">
        <v>347</v>
      </c>
      <c r="C33" s="73">
        <v>0.1</v>
      </c>
      <c r="D33" s="7">
        <f t="shared" si="1"/>
        <v>0.60000000000000009</v>
      </c>
    </row>
    <row r="34" spans="1:4" ht="15.75" x14ac:dyDescent="0.25">
      <c r="A34" s="9">
        <v>5120</v>
      </c>
      <c r="B34" s="104" t="s">
        <v>812</v>
      </c>
      <c r="C34" s="71">
        <v>0.44</v>
      </c>
      <c r="D34" s="7">
        <f t="shared" si="1"/>
        <v>2.64</v>
      </c>
    </row>
    <row r="35" spans="1:4" ht="15.75" x14ac:dyDescent="0.25">
      <c r="A35" s="9">
        <v>5238</v>
      </c>
      <c r="B35" s="104" t="s">
        <v>813</v>
      </c>
      <c r="C35" s="71">
        <v>0.38</v>
      </c>
      <c r="D35" s="7">
        <f t="shared" si="1"/>
        <v>2.2800000000000002</v>
      </c>
    </row>
    <row r="36" spans="1:4" x14ac:dyDescent="0.25">
      <c r="A36" s="13"/>
      <c r="B36" s="131" t="s">
        <v>6</v>
      </c>
      <c r="C36" s="74">
        <f>SUM(C18:C35)</f>
        <v>20.189999999999998</v>
      </c>
      <c r="D36" s="75">
        <f>SUM(D18:D35)</f>
        <v>121.14</v>
      </c>
    </row>
    <row r="37" spans="1:4" ht="15.75" x14ac:dyDescent="0.25">
      <c r="A37" s="13"/>
      <c r="B37" s="131" t="s">
        <v>221</v>
      </c>
      <c r="C37" s="74">
        <f>C36+C16</f>
        <v>46.98</v>
      </c>
      <c r="D37" s="75">
        <f>D36+D16</f>
        <v>281.88000000000005</v>
      </c>
    </row>
    <row r="38" spans="1:4" ht="15.75" x14ac:dyDescent="0.25">
      <c r="A38" s="13"/>
      <c r="B38" s="131" t="s">
        <v>220</v>
      </c>
      <c r="C38" s="74">
        <f>C37*0.21</f>
        <v>9.8657999999999983</v>
      </c>
      <c r="D38" s="75">
        <f>D37*0.21</f>
        <v>59.194800000000008</v>
      </c>
    </row>
    <row r="39" spans="1:4" ht="15.75" x14ac:dyDescent="0.25">
      <c r="A39" s="13"/>
      <c r="B39" s="131" t="s">
        <v>222</v>
      </c>
      <c r="C39" s="74">
        <f>C38+C37</f>
        <v>56.845799999999997</v>
      </c>
      <c r="D39" s="100">
        <f>D38+D37</f>
        <v>341.07480000000004</v>
      </c>
    </row>
    <row r="40" spans="1:4" ht="15.75" x14ac:dyDescent="0.25">
      <c r="A40" s="2"/>
      <c r="B40" s="119"/>
      <c r="C40" s="2"/>
      <c r="D40" s="2"/>
    </row>
    <row r="41" spans="1:4" ht="15.75" x14ac:dyDescent="0.25">
      <c r="A41" s="170" t="s">
        <v>9</v>
      </c>
      <c r="B41" s="171"/>
      <c r="C41" s="10"/>
      <c r="D41" s="6">
        <v>6</v>
      </c>
    </row>
    <row r="42" spans="1:4" ht="34.15" customHeight="1" x14ac:dyDescent="0.25">
      <c r="A42" s="170" t="s">
        <v>17</v>
      </c>
      <c r="B42" s="171"/>
      <c r="C42" s="10"/>
      <c r="D42" s="18">
        <f>D39/D41</f>
        <v>56.845800000000004</v>
      </c>
    </row>
    <row r="43" spans="1:4" x14ac:dyDescent="0.25">
      <c r="A43" s="1"/>
      <c r="B43" s="133"/>
      <c r="C43" s="1"/>
      <c r="D43" s="1"/>
    </row>
    <row r="44" spans="1:4" x14ac:dyDescent="0.25">
      <c r="A44" s="1"/>
    </row>
  </sheetData>
  <mergeCells count="6">
    <mergeCell ref="A42:B42"/>
    <mergeCell ref="A1:D1"/>
    <mergeCell ref="A3:B3"/>
    <mergeCell ref="A5:D5"/>
    <mergeCell ref="A41:B41"/>
    <mergeCell ref="A27:A28"/>
  </mergeCells>
  <pageMargins left="0.70866141732283472" right="0.70866141732283472" top="0.74803149606299213" bottom="0.74803149606299213" header="0.31496062992125984" footer="0.31496062992125984"/>
  <pageSetup paperSize="9" scale="60" fitToHeight="0" orientation="portrait" r:id="rId1"/>
  <headerFooter>
    <oddFooter>&amp;C&amp;"Times New Roman,Regular"&amp;12&amp;P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D44"/>
  <sheetViews>
    <sheetView view="pageBreakPreview" topLeftCell="A4" zoomScale="90" zoomScaleNormal="100" zoomScaleSheetLayoutView="90" workbookViewId="0">
      <selection activeCell="E4" sqref="E1:L1048576"/>
    </sheetView>
  </sheetViews>
  <sheetFormatPr defaultRowHeight="15" x14ac:dyDescent="0.25"/>
  <cols>
    <col min="1" max="1" width="16.7109375" customWidth="1"/>
    <col min="2" max="2" width="89.5703125" style="92" customWidth="1"/>
    <col min="3" max="3" width="12.5703125" customWidth="1"/>
    <col min="4" max="4" width="20.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202</v>
      </c>
      <c r="B5" s="172"/>
      <c r="C5" s="172"/>
      <c r="D5" s="172"/>
    </row>
    <row r="6" spans="1:4" ht="15.75" x14ac:dyDescent="0.25">
      <c r="A6" s="2"/>
      <c r="B6" s="119"/>
      <c r="C6" s="2"/>
      <c r="D6" s="2"/>
    </row>
    <row r="7" spans="1:4" ht="15.75" x14ac:dyDescent="0.25">
      <c r="A7" s="2" t="s">
        <v>12</v>
      </c>
      <c r="B7" s="119"/>
      <c r="C7" s="2"/>
      <c r="D7" s="2"/>
    </row>
    <row r="8" spans="1:4" ht="89.25" customHeight="1" x14ac:dyDescent="0.25">
      <c r="A8" s="4" t="s">
        <v>0</v>
      </c>
      <c r="B8" s="120" t="s">
        <v>1</v>
      </c>
      <c r="C8" s="4" t="s">
        <v>8</v>
      </c>
      <c r="D8" s="4" t="s">
        <v>2</v>
      </c>
    </row>
    <row r="9" spans="1:4" ht="15.75" x14ac:dyDescent="0.25">
      <c r="A9" s="6"/>
      <c r="B9" s="122" t="s">
        <v>3</v>
      </c>
      <c r="C9" s="71"/>
      <c r="D9" s="72"/>
    </row>
    <row r="10" spans="1:4" ht="83.25" customHeight="1" x14ac:dyDescent="0.25">
      <c r="A10" s="9">
        <v>1100</v>
      </c>
      <c r="B10" s="104" t="s">
        <v>1261</v>
      </c>
      <c r="C10" s="73">
        <v>39.29</v>
      </c>
      <c r="D10" s="7">
        <f>C10*$D$41</f>
        <v>39.29</v>
      </c>
    </row>
    <row r="11" spans="1:4" ht="36" customHeight="1" x14ac:dyDescent="0.25">
      <c r="A11" s="9">
        <v>1200</v>
      </c>
      <c r="B11" s="104" t="s">
        <v>1262</v>
      </c>
      <c r="C11" s="73">
        <f>ROUND(C10*0.2359,2)+0.48</f>
        <v>9.75</v>
      </c>
      <c r="D11" s="7">
        <f t="shared" ref="D11:D15" si="0">C11*$D$41</f>
        <v>9.75</v>
      </c>
    </row>
    <row r="12" spans="1:4" ht="16.149999999999999" customHeight="1" x14ac:dyDescent="0.25">
      <c r="A12" s="9">
        <v>2264</v>
      </c>
      <c r="B12" s="104" t="s">
        <v>363</v>
      </c>
      <c r="C12" s="73">
        <v>0.01</v>
      </c>
      <c r="D12" s="7">
        <f t="shared" si="0"/>
        <v>0.01</v>
      </c>
    </row>
    <row r="13" spans="1:4" ht="15.75" x14ac:dyDescent="0.25">
      <c r="A13" s="9">
        <v>2311</v>
      </c>
      <c r="B13" s="104" t="s">
        <v>285</v>
      </c>
      <c r="C13" s="71">
        <v>0.06</v>
      </c>
      <c r="D13" s="7">
        <f t="shared" si="0"/>
        <v>0.06</v>
      </c>
    </row>
    <row r="14" spans="1:4" ht="15.75" x14ac:dyDescent="0.25">
      <c r="A14" s="9">
        <v>2322</v>
      </c>
      <c r="B14" s="104" t="s">
        <v>537</v>
      </c>
      <c r="C14" s="73">
        <v>4.91</v>
      </c>
      <c r="D14" s="7">
        <f t="shared" si="0"/>
        <v>4.91</v>
      </c>
    </row>
    <row r="15" spans="1:4" ht="31.5" x14ac:dyDescent="0.25">
      <c r="A15" s="9">
        <v>5238</v>
      </c>
      <c r="B15" s="104" t="s">
        <v>286</v>
      </c>
      <c r="C15" s="73">
        <v>0.02</v>
      </c>
      <c r="D15" s="7">
        <f t="shared" si="0"/>
        <v>0.02</v>
      </c>
    </row>
    <row r="16" spans="1:4" ht="15.75" x14ac:dyDescent="0.25">
      <c r="A16" s="13"/>
      <c r="B16" s="126" t="s">
        <v>4</v>
      </c>
      <c r="C16" s="74">
        <f>SUM(C10:C15)</f>
        <v>54.04</v>
      </c>
      <c r="D16" s="75">
        <f>SUM(D10:D15)</f>
        <v>54.04</v>
      </c>
    </row>
    <row r="17" spans="1:4" ht="15.75" x14ac:dyDescent="0.25">
      <c r="A17" s="6"/>
      <c r="B17" s="125" t="s">
        <v>5</v>
      </c>
      <c r="C17" s="71"/>
      <c r="D17" s="76"/>
    </row>
    <row r="18" spans="1:4" ht="213" customHeight="1" x14ac:dyDescent="0.25">
      <c r="A18" s="9">
        <v>1100</v>
      </c>
      <c r="B18" s="104" t="s">
        <v>1349</v>
      </c>
      <c r="C18" s="130">
        <f>0.24+2.05+3.27</f>
        <v>5.5600000000000005</v>
      </c>
      <c r="D18" s="7">
        <f t="shared" ref="D18:D35" si="1">C18*$D$41</f>
        <v>5.5600000000000005</v>
      </c>
    </row>
    <row r="19" spans="1:4" ht="35.25" customHeight="1" x14ac:dyDescent="0.25">
      <c r="A19" s="9">
        <v>1200</v>
      </c>
      <c r="B19" s="104" t="s">
        <v>1246</v>
      </c>
      <c r="C19" s="73">
        <f>ROUND(C18*0.2359,2)</f>
        <v>1.31</v>
      </c>
      <c r="D19" s="7">
        <f t="shared" si="1"/>
        <v>1.31</v>
      </c>
    </row>
    <row r="20" spans="1:4" ht="15.75" x14ac:dyDescent="0.25">
      <c r="A20" s="9">
        <v>2210</v>
      </c>
      <c r="B20" s="104" t="s">
        <v>392</v>
      </c>
      <c r="C20" s="79">
        <v>0.2</v>
      </c>
      <c r="D20" s="7">
        <f t="shared" si="1"/>
        <v>0.2</v>
      </c>
    </row>
    <row r="21" spans="1:4" ht="19.5" customHeight="1" x14ac:dyDescent="0.25">
      <c r="A21" s="9">
        <v>2220</v>
      </c>
      <c r="B21" s="104" t="s">
        <v>1263</v>
      </c>
      <c r="C21" s="79">
        <v>0.88</v>
      </c>
      <c r="D21" s="7">
        <f t="shared" si="1"/>
        <v>0.88</v>
      </c>
    </row>
    <row r="22" spans="1:4" ht="31.5" x14ac:dyDescent="0.25">
      <c r="A22" s="9">
        <v>2230</v>
      </c>
      <c r="B22" s="104" t="s">
        <v>1264</v>
      </c>
      <c r="C22" s="73">
        <v>0.12</v>
      </c>
      <c r="D22" s="7">
        <f t="shared" si="1"/>
        <v>0.12</v>
      </c>
    </row>
    <row r="23" spans="1:4" ht="15.75" x14ac:dyDescent="0.25">
      <c r="A23" s="9">
        <v>2242</v>
      </c>
      <c r="B23" s="104" t="s">
        <v>1643</v>
      </c>
      <c r="C23" s="73">
        <v>2</v>
      </c>
      <c r="D23" s="7">
        <f t="shared" si="1"/>
        <v>2</v>
      </c>
    </row>
    <row r="24" spans="1:4" ht="31.5" x14ac:dyDescent="0.25">
      <c r="A24" s="9">
        <v>2243</v>
      </c>
      <c r="B24" s="104" t="s">
        <v>425</v>
      </c>
      <c r="C24" s="71">
        <v>0.04</v>
      </c>
      <c r="D24" s="7">
        <f t="shared" si="1"/>
        <v>0.04</v>
      </c>
    </row>
    <row r="25" spans="1:4" ht="31.5" x14ac:dyDescent="0.25">
      <c r="A25" s="9">
        <v>2244</v>
      </c>
      <c r="B25" s="104" t="s">
        <v>1265</v>
      </c>
      <c r="C25" s="73">
        <v>0.09</v>
      </c>
      <c r="D25" s="7">
        <f t="shared" si="1"/>
        <v>0.09</v>
      </c>
    </row>
    <row r="26" spans="1:4" ht="15.75" x14ac:dyDescent="0.25">
      <c r="A26" s="9">
        <v>2261</v>
      </c>
      <c r="B26" s="104" t="s">
        <v>1266</v>
      </c>
      <c r="C26" s="71">
        <v>3.45</v>
      </c>
      <c r="D26" s="7">
        <f t="shared" si="1"/>
        <v>3.45</v>
      </c>
    </row>
    <row r="27" spans="1:4" ht="31.5" x14ac:dyDescent="0.25">
      <c r="A27" s="163">
        <v>2250</v>
      </c>
      <c r="B27" s="104" t="s">
        <v>1267</v>
      </c>
      <c r="C27" s="73">
        <v>0.59</v>
      </c>
      <c r="D27" s="7">
        <f t="shared" si="1"/>
        <v>0.59</v>
      </c>
    </row>
    <row r="28" spans="1:4" ht="31.5" x14ac:dyDescent="0.25">
      <c r="A28" s="164"/>
      <c r="B28" s="104" t="s">
        <v>1268</v>
      </c>
      <c r="C28" s="73">
        <v>0.54</v>
      </c>
      <c r="D28" s="7">
        <f t="shared" si="1"/>
        <v>0.54</v>
      </c>
    </row>
    <row r="29" spans="1:4" ht="15.75" x14ac:dyDescent="0.25">
      <c r="A29" s="9">
        <v>2262</v>
      </c>
      <c r="B29" s="104" t="s">
        <v>364</v>
      </c>
      <c r="C29" s="71">
        <v>7.66</v>
      </c>
      <c r="D29" s="7">
        <f t="shared" si="1"/>
        <v>7.66</v>
      </c>
    </row>
    <row r="30" spans="1:4" ht="15.75" x14ac:dyDescent="0.25">
      <c r="A30" s="9">
        <v>2311</v>
      </c>
      <c r="B30" s="104" t="s">
        <v>453</v>
      </c>
      <c r="C30" s="73">
        <v>0.13</v>
      </c>
      <c r="D30" s="7">
        <f t="shared" si="1"/>
        <v>0.13</v>
      </c>
    </row>
    <row r="31" spans="1:4" ht="15.75" x14ac:dyDescent="0.25">
      <c r="A31" s="9">
        <v>2312</v>
      </c>
      <c r="B31" s="104" t="s">
        <v>287</v>
      </c>
      <c r="C31" s="73">
        <v>0.1</v>
      </c>
      <c r="D31" s="7">
        <f t="shared" si="1"/>
        <v>0.1</v>
      </c>
    </row>
    <row r="32" spans="1:4" ht="15.75" x14ac:dyDescent="0.25">
      <c r="A32" s="9">
        <v>2350</v>
      </c>
      <c r="B32" s="104" t="s">
        <v>497</v>
      </c>
      <c r="C32" s="71">
        <v>0.04</v>
      </c>
      <c r="D32" s="7">
        <f t="shared" si="1"/>
        <v>0.04</v>
      </c>
    </row>
    <row r="33" spans="1:4" ht="15.75" x14ac:dyDescent="0.25">
      <c r="A33" s="9">
        <v>2519</v>
      </c>
      <c r="B33" s="104" t="s">
        <v>365</v>
      </c>
      <c r="C33" s="73">
        <v>0.1</v>
      </c>
      <c r="D33" s="7">
        <f t="shared" si="1"/>
        <v>0.1</v>
      </c>
    </row>
    <row r="34" spans="1:4" ht="15.75" x14ac:dyDescent="0.25">
      <c r="A34" s="9">
        <v>5120</v>
      </c>
      <c r="B34" s="104" t="s">
        <v>814</v>
      </c>
      <c r="C34" s="71">
        <v>0.99</v>
      </c>
      <c r="D34" s="7">
        <f t="shared" si="1"/>
        <v>0.99</v>
      </c>
    </row>
    <row r="35" spans="1:4" ht="17.45" customHeight="1" x14ac:dyDescent="0.25">
      <c r="A35" s="9">
        <v>5238</v>
      </c>
      <c r="B35" s="104" t="s">
        <v>815</v>
      </c>
      <c r="C35" s="71">
        <v>0.85</v>
      </c>
      <c r="D35" s="7">
        <f t="shared" si="1"/>
        <v>0.85</v>
      </c>
    </row>
    <row r="36" spans="1:4" x14ac:dyDescent="0.25">
      <c r="A36" s="13"/>
      <c r="B36" s="131" t="s">
        <v>6</v>
      </c>
      <c r="C36" s="74">
        <f>SUM(C18:C35)</f>
        <v>24.65</v>
      </c>
      <c r="D36" s="75">
        <f>SUM(D18:D35)</f>
        <v>24.65</v>
      </c>
    </row>
    <row r="37" spans="1:4" ht="15.75" x14ac:dyDescent="0.25">
      <c r="A37" s="13"/>
      <c r="B37" s="131" t="s">
        <v>221</v>
      </c>
      <c r="C37" s="74">
        <f>C36+C16</f>
        <v>78.69</v>
      </c>
      <c r="D37" s="75">
        <f>D36+D16</f>
        <v>78.69</v>
      </c>
    </row>
    <row r="38" spans="1:4" ht="15.75" x14ac:dyDescent="0.25">
      <c r="A38" s="13"/>
      <c r="B38" s="131" t="s">
        <v>220</v>
      </c>
      <c r="C38" s="74">
        <f>C37*0.21</f>
        <v>16.524899999999999</v>
      </c>
      <c r="D38" s="75">
        <f>D37*0.21</f>
        <v>16.524899999999999</v>
      </c>
    </row>
    <row r="39" spans="1:4" ht="15.75" x14ac:dyDescent="0.25">
      <c r="A39" s="13"/>
      <c r="B39" s="131" t="s">
        <v>222</v>
      </c>
      <c r="C39" s="74">
        <f>C37+C38</f>
        <v>95.2149</v>
      </c>
      <c r="D39" s="75">
        <f>D37+D38</f>
        <v>95.2149</v>
      </c>
    </row>
    <row r="40" spans="1:4" ht="11.45" customHeight="1" x14ac:dyDescent="0.25">
      <c r="A40" s="2"/>
      <c r="B40" s="119"/>
      <c r="C40" s="2"/>
      <c r="D40" s="2"/>
    </row>
    <row r="41" spans="1:4" ht="15.75" x14ac:dyDescent="0.25">
      <c r="A41" s="170" t="s">
        <v>9</v>
      </c>
      <c r="B41" s="171"/>
      <c r="C41" s="10"/>
      <c r="D41" s="6">
        <v>1</v>
      </c>
    </row>
    <row r="42" spans="1:4" ht="34.15" customHeight="1" x14ac:dyDescent="0.25">
      <c r="A42" s="170" t="s">
        <v>17</v>
      </c>
      <c r="B42" s="171"/>
      <c r="C42" s="10"/>
      <c r="D42" s="18">
        <f>D39/D41</f>
        <v>95.2149</v>
      </c>
    </row>
    <row r="43" spans="1:4" x14ac:dyDescent="0.25">
      <c r="A43" s="1"/>
      <c r="B43" s="133"/>
      <c r="C43" s="1"/>
      <c r="D43" s="1"/>
    </row>
    <row r="44" spans="1:4" x14ac:dyDescent="0.25">
      <c r="A44" s="1"/>
    </row>
  </sheetData>
  <mergeCells count="6">
    <mergeCell ref="A42:B42"/>
    <mergeCell ref="A1:D1"/>
    <mergeCell ref="A3:B3"/>
    <mergeCell ref="A5:D5"/>
    <mergeCell ref="A41:B41"/>
    <mergeCell ref="A27:A28"/>
  </mergeCells>
  <pageMargins left="0.70866141732283472" right="0.70866141732283472" top="0.74803149606299213" bottom="0.74803149606299213" header="0.31496062992125984" footer="0.31496062992125984"/>
  <pageSetup paperSize="9" scale="62" fitToHeight="0" orientation="portrait" r:id="rId1"/>
  <headerFooter>
    <oddFooter>&amp;C&amp;"Times New Roman,Regular"&amp;12&amp;P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D44"/>
  <sheetViews>
    <sheetView view="pageBreakPreview" topLeftCell="A10" zoomScale="90" zoomScaleNormal="100" zoomScaleSheetLayoutView="90" workbookViewId="0">
      <selection activeCell="E1" sqref="E1:K1048576"/>
    </sheetView>
  </sheetViews>
  <sheetFormatPr defaultRowHeight="15" x14ac:dyDescent="0.25"/>
  <cols>
    <col min="1" max="1" width="16.28515625" customWidth="1"/>
    <col min="2" max="2" width="95" style="92" customWidth="1"/>
    <col min="3" max="3" width="12.5703125" customWidth="1"/>
    <col min="4" max="4" width="22.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203</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69" customHeight="1" x14ac:dyDescent="0.25">
      <c r="A10" s="9">
        <v>1100</v>
      </c>
      <c r="B10" s="104" t="s">
        <v>1269</v>
      </c>
      <c r="C10" s="73">
        <v>17.46</v>
      </c>
      <c r="D10" s="7">
        <f>C10*$D$39</f>
        <v>1903.14</v>
      </c>
    </row>
    <row r="11" spans="1:4" ht="37.15" customHeight="1" x14ac:dyDescent="0.25">
      <c r="A11" s="9">
        <v>1200</v>
      </c>
      <c r="B11" s="104" t="s">
        <v>1270</v>
      </c>
      <c r="C11" s="73">
        <f>ROUND(C10*0.2359,2)+0.21</f>
        <v>4.33</v>
      </c>
      <c r="D11" s="7">
        <f t="shared" ref="D11:D14" si="0">C11*$D$39</f>
        <v>471.97</v>
      </c>
    </row>
    <row r="12" spans="1:4" ht="15.75" x14ac:dyDescent="0.25">
      <c r="A12" s="9">
        <v>2264</v>
      </c>
      <c r="B12" s="104" t="s">
        <v>366</v>
      </c>
      <c r="C12" s="73">
        <v>0.01</v>
      </c>
      <c r="D12" s="7">
        <f t="shared" si="0"/>
        <v>1.0900000000000001</v>
      </c>
    </row>
    <row r="13" spans="1:4" ht="15.75" x14ac:dyDescent="0.25">
      <c r="A13" s="9">
        <v>2311</v>
      </c>
      <c r="B13" s="104" t="s">
        <v>288</v>
      </c>
      <c r="C13" s="71">
        <v>0.06</v>
      </c>
      <c r="D13" s="7">
        <f t="shared" si="0"/>
        <v>6.54</v>
      </c>
    </row>
    <row r="14" spans="1:4" ht="15.75" x14ac:dyDescent="0.25">
      <c r="A14" s="9">
        <v>2322</v>
      </c>
      <c r="B14" s="104" t="s">
        <v>538</v>
      </c>
      <c r="C14" s="73">
        <v>4.91</v>
      </c>
      <c r="D14" s="7">
        <f t="shared" si="0"/>
        <v>535.19000000000005</v>
      </c>
    </row>
    <row r="15" spans="1:4" ht="31.5" x14ac:dyDescent="0.25">
      <c r="A15" s="9">
        <v>5238</v>
      </c>
      <c r="B15" s="104" t="s">
        <v>289</v>
      </c>
      <c r="C15" s="73">
        <v>0.02</v>
      </c>
      <c r="D15" s="7">
        <f>C15*$D$39</f>
        <v>2.1800000000000002</v>
      </c>
    </row>
    <row r="16" spans="1:4" ht="15.75" x14ac:dyDescent="0.25">
      <c r="A16" s="13"/>
      <c r="B16" s="126" t="s">
        <v>4</v>
      </c>
      <c r="C16" s="74">
        <f>SUM(C10:C15)</f>
        <v>26.79</v>
      </c>
      <c r="D16" s="75">
        <f>SUM(D10:D15)</f>
        <v>2920.11</v>
      </c>
    </row>
    <row r="17" spans="1:4" ht="15.75" x14ac:dyDescent="0.25">
      <c r="A17" s="6"/>
      <c r="B17" s="125" t="s">
        <v>5</v>
      </c>
      <c r="C17" s="71"/>
      <c r="D17" s="76"/>
    </row>
    <row r="18" spans="1:4" ht="220.5" customHeight="1" x14ac:dyDescent="0.25">
      <c r="A18" s="9">
        <v>1100</v>
      </c>
      <c r="B18" s="104" t="s">
        <v>1343</v>
      </c>
      <c r="C18" s="130">
        <f>0.24+2.05+3.27</f>
        <v>5.5600000000000005</v>
      </c>
      <c r="D18" s="7">
        <f t="shared" ref="D18:D35" si="1">C18*$D$39</f>
        <v>606.04000000000008</v>
      </c>
    </row>
    <row r="19" spans="1:4" ht="34.5" customHeight="1" x14ac:dyDescent="0.25">
      <c r="A19" s="9">
        <v>1200</v>
      </c>
      <c r="B19" s="104" t="s">
        <v>1271</v>
      </c>
      <c r="C19" s="73">
        <f>ROUND(C18*0.2359,2)</f>
        <v>1.31</v>
      </c>
      <c r="D19" s="7">
        <f t="shared" si="1"/>
        <v>142.79</v>
      </c>
    </row>
    <row r="20" spans="1:4" ht="15.75" x14ac:dyDescent="0.25">
      <c r="A20" s="9">
        <v>2210</v>
      </c>
      <c r="B20" s="104" t="s">
        <v>393</v>
      </c>
      <c r="C20" s="71">
        <v>0.09</v>
      </c>
      <c r="D20" s="7">
        <f t="shared" si="1"/>
        <v>9.81</v>
      </c>
    </row>
    <row r="21" spans="1:4" ht="17.25" customHeight="1" x14ac:dyDescent="0.25">
      <c r="A21" s="9">
        <v>2220</v>
      </c>
      <c r="B21" s="104" t="s">
        <v>1272</v>
      </c>
      <c r="C21" s="77">
        <v>0.39</v>
      </c>
      <c r="D21" s="7">
        <f t="shared" si="1"/>
        <v>42.51</v>
      </c>
    </row>
    <row r="22" spans="1:4" ht="31.5" x14ac:dyDescent="0.25">
      <c r="A22" s="9">
        <v>2230</v>
      </c>
      <c r="B22" s="104" t="s">
        <v>1273</v>
      </c>
      <c r="C22" s="73">
        <v>0.05</v>
      </c>
      <c r="D22" s="7">
        <f t="shared" si="1"/>
        <v>5.45</v>
      </c>
    </row>
    <row r="23" spans="1:4" ht="17.25" customHeight="1" x14ac:dyDescent="0.25">
      <c r="A23" s="9">
        <v>2242</v>
      </c>
      <c r="B23" s="104" t="s">
        <v>1645</v>
      </c>
      <c r="C23" s="73">
        <v>2</v>
      </c>
      <c r="D23" s="7">
        <f t="shared" si="1"/>
        <v>218</v>
      </c>
    </row>
    <row r="24" spans="1:4" ht="15.75" x14ac:dyDescent="0.25">
      <c r="A24" s="9">
        <v>2243</v>
      </c>
      <c r="B24" s="104" t="s">
        <v>290</v>
      </c>
      <c r="C24" s="71">
        <v>0.02</v>
      </c>
      <c r="D24" s="7">
        <f t="shared" si="1"/>
        <v>2.1800000000000002</v>
      </c>
    </row>
    <row r="25" spans="1:4" ht="32.25" customHeight="1" x14ac:dyDescent="0.25">
      <c r="A25" s="9">
        <v>2244</v>
      </c>
      <c r="B25" s="104" t="s">
        <v>1274</v>
      </c>
      <c r="C25" s="73">
        <v>0.04</v>
      </c>
      <c r="D25" s="7">
        <f t="shared" si="1"/>
        <v>4.3600000000000003</v>
      </c>
    </row>
    <row r="26" spans="1:4" ht="15.75" x14ac:dyDescent="0.25">
      <c r="A26" s="9">
        <v>2261</v>
      </c>
      <c r="B26" s="104" t="s">
        <v>1275</v>
      </c>
      <c r="C26" s="71">
        <v>1.53</v>
      </c>
      <c r="D26" s="7">
        <f t="shared" si="1"/>
        <v>166.77</v>
      </c>
    </row>
    <row r="27" spans="1:4" ht="31.5" x14ac:dyDescent="0.25">
      <c r="A27" s="163">
        <v>2250</v>
      </c>
      <c r="B27" s="104" t="s">
        <v>1276</v>
      </c>
      <c r="C27" s="73">
        <v>0.26</v>
      </c>
      <c r="D27" s="7">
        <f t="shared" si="1"/>
        <v>28.34</v>
      </c>
    </row>
    <row r="28" spans="1:4" ht="31.5" x14ac:dyDescent="0.25">
      <c r="A28" s="164"/>
      <c r="B28" s="104" t="s">
        <v>1277</v>
      </c>
      <c r="C28" s="73">
        <v>0.24</v>
      </c>
      <c r="D28" s="7">
        <f t="shared" si="1"/>
        <v>26.16</v>
      </c>
    </row>
    <row r="29" spans="1:4" ht="15.75" x14ac:dyDescent="0.25">
      <c r="A29" s="9">
        <v>2262</v>
      </c>
      <c r="B29" s="104" t="s">
        <v>367</v>
      </c>
      <c r="C29" s="71">
        <v>7.66</v>
      </c>
      <c r="D29" s="7">
        <f t="shared" si="1"/>
        <v>834.94</v>
      </c>
    </row>
    <row r="30" spans="1:4" ht="15.75" x14ac:dyDescent="0.25">
      <c r="A30" s="9">
        <v>2311</v>
      </c>
      <c r="B30" s="104" t="s">
        <v>454</v>
      </c>
      <c r="C30" s="73">
        <v>0.06</v>
      </c>
      <c r="D30" s="7">
        <f t="shared" si="1"/>
        <v>6.54</v>
      </c>
    </row>
    <row r="31" spans="1:4" ht="15.75" x14ac:dyDescent="0.25">
      <c r="A31" s="9">
        <v>2312</v>
      </c>
      <c r="B31" s="104" t="s">
        <v>480</v>
      </c>
      <c r="C31" s="73">
        <v>0.04</v>
      </c>
      <c r="D31" s="7">
        <f t="shared" si="1"/>
        <v>4.3600000000000003</v>
      </c>
    </row>
    <row r="32" spans="1:4" ht="15.75" x14ac:dyDescent="0.25">
      <c r="A32" s="9">
        <v>2350</v>
      </c>
      <c r="B32" s="104" t="s">
        <v>498</v>
      </c>
      <c r="C32" s="71">
        <v>0.02</v>
      </c>
      <c r="D32" s="7">
        <f t="shared" si="1"/>
        <v>2.1800000000000002</v>
      </c>
    </row>
    <row r="33" spans="1:4" ht="15.75" x14ac:dyDescent="0.25">
      <c r="A33" s="9">
        <v>2519</v>
      </c>
      <c r="B33" s="104" t="s">
        <v>368</v>
      </c>
      <c r="C33" s="73">
        <v>0.1</v>
      </c>
      <c r="D33" s="7">
        <f t="shared" si="1"/>
        <v>10.9</v>
      </c>
    </row>
    <row r="34" spans="1:4" ht="15.75" x14ac:dyDescent="0.25">
      <c r="A34" s="9">
        <v>5120</v>
      </c>
      <c r="B34" s="104" t="s">
        <v>816</v>
      </c>
      <c r="C34" s="71">
        <v>0.44</v>
      </c>
      <c r="D34" s="7">
        <f t="shared" si="1"/>
        <v>47.96</v>
      </c>
    </row>
    <row r="35" spans="1:4" ht="17.25" customHeight="1" x14ac:dyDescent="0.25">
      <c r="A35" s="9">
        <v>5238</v>
      </c>
      <c r="B35" s="104" t="s">
        <v>817</v>
      </c>
      <c r="C35" s="71">
        <v>0.38</v>
      </c>
      <c r="D35" s="7">
        <f t="shared" si="1"/>
        <v>41.42</v>
      </c>
    </row>
    <row r="36" spans="1:4" ht="15.75" x14ac:dyDescent="0.25">
      <c r="A36" s="13"/>
      <c r="B36" s="131" t="s">
        <v>6</v>
      </c>
      <c r="C36" s="74">
        <f>SUM(C18:C35)</f>
        <v>20.189999999999998</v>
      </c>
      <c r="D36" s="75">
        <f>SUM(D18:D35)</f>
        <v>2200.71</v>
      </c>
    </row>
    <row r="37" spans="1:4" ht="15.75" x14ac:dyDescent="0.25">
      <c r="A37" s="13"/>
      <c r="B37" s="131" t="s">
        <v>7</v>
      </c>
      <c r="C37" s="74">
        <f>C16+C36</f>
        <v>46.98</v>
      </c>
      <c r="D37" s="75">
        <f>D16+D36</f>
        <v>5120.82</v>
      </c>
    </row>
    <row r="38" spans="1:4" ht="15.75" x14ac:dyDescent="0.25">
      <c r="A38" s="2"/>
      <c r="B38" s="119"/>
      <c r="C38" s="2"/>
      <c r="D38" s="2"/>
    </row>
    <row r="39" spans="1:4" ht="15.75" x14ac:dyDescent="0.25">
      <c r="A39" s="170" t="s">
        <v>9</v>
      </c>
      <c r="B39" s="171"/>
      <c r="C39" s="10"/>
      <c r="D39" s="6">
        <v>109</v>
      </c>
    </row>
    <row r="40" spans="1:4" ht="32.450000000000003" customHeight="1" x14ac:dyDescent="0.25">
      <c r="A40" s="170" t="s">
        <v>17</v>
      </c>
      <c r="B40" s="171"/>
      <c r="C40" s="10"/>
      <c r="D40" s="18">
        <f>D37/D39</f>
        <v>46.98</v>
      </c>
    </row>
    <row r="41" spans="1:4" x14ac:dyDescent="0.25">
      <c r="A41" s="1"/>
      <c r="B41" s="133"/>
      <c r="C41" s="1"/>
      <c r="D41" s="1"/>
    </row>
    <row r="42" spans="1:4" x14ac:dyDescent="0.25">
      <c r="A42" s="1"/>
    </row>
    <row r="44" spans="1:4" x14ac:dyDescent="0.25">
      <c r="B44" s="137"/>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59" fitToHeight="0" orientation="portrait" r:id="rId1"/>
  <headerFooter>
    <oddFooter>&amp;C&amp;"Times New Roman,Regular"&amp;12&amp;P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D45"/>
  <sheetViews>
    <sheetView view="pageBreakPreview" zoomScale="90" zoomScaleNormal="100" zoomScaleSheetLayoutView="90" workbookViewId="0">
      <selection activeCell="E1" sqref="E1:J1048576"/>
    </sheetView>
  </sheetViews>
  <sheetFormatPr defaultRowHeight="15" x14ac:dyDescent="0.25"/>
  <cols>
    <col min="1" max="1" width="14.5703125" customWidth="1"/>
    <col min="2" max="2" width="95.28515625" style="92" customWidth="1"/>
    <col min="3" max="3" width="12.5703125" customWidth="1"/>
    <col min="4" max="4" width="21.140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204</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69" customHeight="1" x14ac:dyDescent="0.25">
      <c r="A10" s="9">
        <v>1100</v>
      </c>
      <c r="B10" s="104" t="s">
        <v>1278</v>
      </c>
      <c r="C10" s="73">
        <v>21.83</v>
      </c>
      <c r="D10" s="7">
        <f>C10*$D$39</f>
        <v>5457.5</v>
      </c>
    </row>
    <row r="11" spans="1:4" ht="35.25" customHeight="1" x14ac:dyDescent="0.25">
      <c r="A11" s="9">
        <v>1200</v>
      </c>
      <c r="B11" s="104" t="s">
        <v>1279</v>
      </c>
      <c r="C11" s="73">
        <f>ROUND(C10*0.2359,2)+0.26</f>
        <v>5.41</v>
      </c>
      <c r="D11" s="7">
        <f t="shared" ref="D11:D14" si="0">C11*$D$39</f>
        <v>1352.5</v>
      </c>
    </row>
    <row r="12" spans="1:4" ht="15.75" customHeight="1" x14ac:dyDescent="0.25">
      <c r="A12" s="9">
        <v>2264</v>
      </c>
      <c r="B12" s="104" t="s">
        <v>681</v>
      </c>
      <c r="C12" s="73">
        <v>0.01</v>
      </c>
      <c r="D12" s="7">
        <f t="shared" si="0"/>
        <v>2.5</v>
      </c>
    </row>
    <row r="13" spans="1:4" ht="15.75" x14ac:dyDescent="0.25">
      <c r="A13" s="9">
        <v>2311</v>
      </c>
      <c r="B13" s="104" t="s">
        <v>682</v>
      </c>
      <c r="C13" s="71">
        <v>0.06</v>
      </c>
      <c r="D13" s="7">
        <f t="shared" si="0"/>
        <v>15</v>
      </c>
    </row>
    <row r="14" spans="1:4" ht="15.75" x14ac:dyDescent="0.25">
      <c r="A14" s="9">
        <v>2322</v>
      </c>
      <c r="B14" s="104" t="s">
        <v>724</v>
      </c>
      <c r="C14" s="73">
        <v>4.91</v>
      </c>
      <c r="D14" s="7">
        <f t="shared" si="0"/>
        <v>1227.5</v>
      </c>
    </row>
    <row r="15" spans="1:4" ht="31.5" x14ac:dyDescent="0.25">
      <c r="A15" s="9">
        <v>5238</v>
      </c>
      <c r="B15" s="104" t="s">
        <v>683</v>
      </c>
      <c r="C15" s="73">
        <v>0.02</v>
      </c>
      <c r="D15" s="7">
        <f>C15*$D$39</f>
        <v>5</v>
      </c>
    </row>
    <row r="16" spans="1:4" ht="15.75" x14ac:dyDescent="0.25">
      <c r="A16" s="13"/>
      <c r="B16" s="126" t="s">
        <v>4</v>
      </c>
      <c r="C16" s="74">
        <f>SUM(C10:C15)</f>
        <v>32.24</v>
      </c>
      <c r="D16" s="75">
        <f>SUM(D10:D15)</f>
        <v>8060</v>
      </c>
    </row>
    <row r="17" spans="1:4" ht="15.75" x14ac:dyDescent="0.25">
      <c r="A17" s="6"/>
      <c r="B17" s="125" t="s">
        <v>5</v>
      </c>
      <c r="C17" s="71"/>
      <c r="D17" s="76"/>
    </row>
    <row r="18" spans="1:4" ht="218.25" customHeight="1" x14ac:dyDescent="0.25">
      <c r="A18" s="9">
        <v>1100</v>
      </c>
      <c r="B18" s="104" t="s">
        <v>1348</v>
      </c>
      <c r="C18" s="130">
        <f>0.24+2.05+3.27</f>
        <v>5.5600000000000005</v>
      </c>
      <c r="D18" s="7">
        <f t="shared" ref="D18:D35" si="1">C18*$D$39</f>
        <v>1390.0000000000002</v>
      </c>
    </row>
    <row r="19" spans="1:4" ht="39.75" customHeight="1" x14ac:dyDescent="0.25">
      <c r="A19" s="9">
        <v>1200</v>
      </c>
      <c r="B19" s="104" t="s">
        <v>1280</v>
      </c>
      <c r="C19" s="73">
        <f>ROUND(C18*0.2359,2)</f>
        <v>1.31</v>
      </c>
      <c r="D19" s="7">
        <f t="shared" si="1"/>
        <v>327.5</v>
      </c>
    </row>
    <row r="20" spans="1:4" ht="15.75" x14ac:dyDescent="0.25">
      <c r="A20" s="9">
        <v>2210</v>
      </c>
      <c r="B20" s="104" t="s">
        <v>684</v>
      </c>
      <c r="C20" s="71">
        <v>0.11</v>
      </c>
      <c r="D20" s="7">
        <f t="shared" si="1"/>
        <v>27.5</v>
      </c>
    </row>
    <row r="21" spans="1:4" ht="15.75" x14ac:dyDescent="0.25">
      <c r="A21" s="9">
        <v>2220</v>
      </c>
      <c r="B21" s="104" t="s">
        <v>1281</v>
      </c>
      <c r="C21" s="77">
        <v>0.49</v>
      </c>
      <c r="D21" s="7">
        <f t="shared" si="1"/>
        <v>122.5</v>
      </c>
    </row>
    <row r="22" spans="1:4" ht="31.5" x14ac:dyDescent="0.25">
      <c r="A22" s="9">
        <v>2230</v>
      </c>
      <c r="B22" s="104" t="s">
        <v>1282</v>
      </c>
      <c r="C22" s="73">
        <v>7.0000000000000007E-2</v>
      </c>
      <c r="D22" s="7">
        <f t="shared" si="1"/>
        <v>17.5</v>
      </c>
    </row>
    <row r="23" spans="1:4" ht="15.75" x14ac:dyDescent="0.25">
      <c r="A23" s="9">
        <v>2242</v>
      </c>
      <c r="B23" s="104" t="s">
        <v>1646</v>
      </c>
      <c r="C23" s="73">
        <v>2</v>
      </c>
      <c r="D23" s="7">
        <f t="shared" si="1"/>
        <v>500</v>
      </c>
    </row>
    <row r="24" spans="1:4" ht="15.75" x14ac:dyDescent="0.25">
      <c r="A24" s="9">
        <v>2243</v>
      </c>
      <c r="B24" s="104" t="s">
        <v>685</v>
      </c>
      <c r="C24" s="71">
        <v>0.02</v>
      </c>
      <c r="D24" s="7">
        <f t="shared" si="1"/>
        <v>5</v>
      </c>
    </row>
    <row r="25" spans="1:4" ht="33" customHeight="1" x14ac:dyDescent="0.25">
      <c r="A25" s="9">
        <v>2244</v>
      </c>
      <c r="B25" s="104" t="s">
        <v>1283</v>
      </c>
      <c r="C25" s="73">
        <v>0.05</v>
      </c>
      <c r="D25" s="7">
        <f t="shared" si="1"/>
        <v>12.5</v>
      </c>
    </row>
    <row r="26" spans="1:4" ht="15.75" x14ac:dyDescent="0.25">
      <c r="A26" s="9">
        <v>2261</v>
      </c>
      <c r="B26" s="104" t="s">
        <v>1284</v>
      </c>
      <c r="C26" s="71">
        <v>1.92</v>
      </c>
      <c r="D26" s="7">
        <f t="shared" si="1"/>
        <v>480</v>
      </c>
    </row>
    <row r="27" spans="1:4" ht="32.25" customHeight="1" x14ac:dyDescent="0.25">
      <c r="A27" s="163">
        <v>2250</v>
      </c>
      <c r="B27" s="104" t="s">
        <v>1285</v>
      </c>
      <c r="C27" s="73">
        <v>0.33</v>
      </c>
      <c r="D27" s="7">
        <f t="shared" si="1"/>
        <v>82.5</v>
      </c>
    </row>
    <row r="28" spans="1:4" ht="31.5" x14ac:dyDescent="0.25">
      <c r="A28" s="164"/>
      <c r="B28" s="104" t="s">
        <v>1286</v>
      </c>
      <c r="C28" s="73">
        <v>0.3</v>
      </c>
      <c r="D28" s="7">
        <f t="shared" si="1"/>
        <v>75</v>
      </c>
    </row>
    <row r="29" spans="1:4" ht="15.75" x14ac:dyDescent="0.25">
      <c r="A29" s="9">
        <v>2262</v>
      </c>
      <c r="B29" s="104" t="s">
        <v>725</v>
      </c>
      <c r="C29" s="71">
        <v>7.66</v>
      </c>
      <c r="D29" s="7">
        <f t="shared" si="1"/>
        <v>1915</v>
      </c>
    </row>
    <row r="30" spans="1:4" ht="17.25" customHeight="1" x14ac:dyDescent="0.25">
      <c r="A30" s="9">
        <v>2311</v>
      </c>
      <c r="B30" s="104" t="s">
        <v>686</v>
      </c>
      <c r="C30" s="73">
        <v>7.0000000000000007E-2</v>
      </c>
      <c r="D30" s="7">
        <f t="shared" si="1"/>
        <v>17.5</v>
      </c>
    </row>
    <row r="31" spans="1:4" ht="15.75" x14ac:dyDescent="0.25">
      <c r="A31" s="9">
        <v>2312</v>
      </c>
      <c r="B31" s="104" t="s">
        <v>687</v>
      </c>
      <c r="C31" s="73">
        <v>0.06</v>
      </c>
      <c r="D31" s="7">
        <f t="shared" si="1"/>
        <v>15</v>
      </c>
    </row>
    <row r="32" spans="1:4" ht="15.75" x14ac:dyDescent="0.25">
      <c r="A32" s="9">
        <v>2350</v>
      </c>
      <c r="B32" s="104" t="s">
        <v>688</v>
      </c>
      <c r="C32" s="71">
        <f>0.01+0.01</f>
        <v>0.02</v>
      </c>
      <c r="D32" s="7">
        <f t="shared" si="1"/>
        <v>5</v>
      </c>
    </row>
    <row r="33" spans="1:4" ht="15.75" x14ac:dyDescent="0.25">
      <c r="A33" s="9">
        <v>2519</v>
      </c>
      <c r="B33" s="104" t="s">
        <v>895</v>
      </c>
      <c r="C33" s="73">
        <v>0.1</v>
      </c>
      <c r="D33" s="7">
        <f t="shared" si="1"/>
        <v>25</v>
      </c>
    </row>
    <row r="34" spans="1:4" ht="15.75" x14ac:dyDescent="0.25">
      <c r="A34" s="9">
        <v>5120</v>
      </c>
      <c r="B34" s="104" t="s">
        <v>818</v>
      </c>
      <c r="C34" s="73">
        <v>0.55000000000000004</v>
      </c>
      <c r="D34" s="7">
        <f t="shared" si="1"/>
        <v>137.5</v>
      </c>
    </row>
    <row r="35" spans="1:4" ht="15.75" x14ac:dyDescent="0.25">
      <c r="A35" s="9">
        <v>5238</v>
      </c>
      <c r="B35" s="104" t="s">
        <v>819</v>
      </c>
      <c r="C35" s="71">
        <v>0.47</v>
      </c>
      <c r="D35" s="7">
        <f t="shared" si="1"/>
        <v>117.5</v>
      </c>
    </row>
    <row r="36" spans="1:4" ht="15.75" x14ac:dyDescent="0.25">
      <c r="A36" s="13"/>
      <c r="B36" s="131" t="s">
        <v>6</v>
      </c>
      <c r="C36" s="74">
        <f>SUM(C18:C35)</f>
        <v>21.090000000000003</v>
      </c>
      <c r="D36" s="75">
        <f>SUM(D18:D35)</f>
        <v>5272.5</v>
      </c>
    </row>
    <row r="37" spans="1:4" ht="15.75" x14ac:dyDescent="0.25">
      <c r="A37" s="13"/>
      <c r="B37" s="131" t="s">
        <v>7</v>
      </c>
      <c r="C37" s="74">
        <f>C16+C36</f>
        <v>53.330000000000005</v>
      </c>
      <c r="D37" s="75">
        <f>D16+D36</f>
        <v>13332.5</v>
      </c>
    </row>
    <row r="38" spans="1:4" ht="15.75" x14ac:dyDescent="0.25">
      <c r="A38" s="2"/>
      <c r="B38" s="119"/>
      <c r="C38" s="2"/>
      <c r="D38" s="2"/>
    </row>
    <row r="39" spans="1:4" ht="15.75" x14ac:dyDescent="0.25">
      <c r="A39" s="170" t="s">
        <v>9</v>
      </c>
      <c r="B39" s="171"/>
      <c r="C39" s="10"/>
      <c r="D39" s="6">
        <v>250</v>
      </c>
    </row>
    <row r="40" spans="1:4" ht="33" customHeight="1" x14ac:dyDescent="0.25">
      <c r="A40" s="170" t="s">
        <v>17</v>
      </c>
      <c r="B40" s="171"/>
      <c r="C40" s="10"/>
      <c r="D40" s="18">
        <f>D37/D39</f>
        <v>53.33</v>
      </c>
    </row>
    <row r="41" spans="1:4" x14ac:dyDescent="0.25">
      <c r="A41" s="1"/>
      <c r="B41" s="133"/>
      <c r="C41" s="1"/>
      <c r="D41" s="1"/>
    </row>
    <row r="42" spans="1:4" x14ac:dyDescent="0.25">
      <c r="A42" s="1"/>
    </row>
    <row r="45" spans="1:4" x14ac:dyDescent="0.25">
      <c r="B45" s="137"/>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0" fitToHeight="0" orientation="portrait" r:id="rId1"/>
  <headerFooter>
    <oddFooter>&amp;C&amp;"Times New Roman,Regular"&amp;12&amp;P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45"/>
  <sheetViews>
    <sheetView view="pageBreakPreview" zoomScale="90" zoomScaleNormal="100" zoomScaleSheetLayoutView="90" workbookViewId="0">
      <selection activeCell="F1" sqref="F1:I1048576"/>
    </sheetView>
  </sheetViews>
  <sheetFormatPr defaultRowHeight="15" x14ac:dyDescent="0.25"/>
  <cols>
    <col min="1" max="1" width="13.85546875" customWidth="1"/>
    <col min="2" max="2" width="101.28515625" style="92" customWidth="1"/>
    <col min="3" max="3" width="12.5703125" customWidth="1"/>
    <col min="4" max="4" width="21.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205</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71.25" customHeight="1" x14ac:dyDescent="0.25">
      <c r="A10" s="9">
        <v>1100</v>
      </c>
      <c r="B10" s="104" t="s">
        <v>1287</v>
      </c>
      <c r="C10" s="73">
        <v>26.2</v>
      </c>
      <c r="D10" s="7">
        <f>C10*$D$39</f>
        <v>1965</v>
      </c>
    </row>
    <row r="11" spans="1:4" ht="34.15" customHeight="1" x14ac:dyDescent="0.25">
      <c r="A11" s="9">
        <v>1200</v>
      </c>
      <c r="B11" s="104" t="s">
        <v>1288</v>
      </c>
      <c r="C11" s="73">
        <f>ROUND(C10*0.2359,2)+0.32</f>
        <v>6.5</v>
      </c>
      <c r="D11" s="7">
        <f t="shared" ref="D11:D14" si="0">C11*$D$39</f>
        <v>487.5</v>
      </c>
    </row>
    <row r="12" spans="1:4" ht="15.75" x14ac:dyDescent="0.25">
      <c r="A12" s="9">
        <v>2264</v>
      </c>
      <c r="B12" s="104" t="s">
        <v>689</v>
      </c>
      <c r="C12" s="73">
        <v>0.01</v>
      </c>
      <c r="D12" s="7">
        <f t="shared" si="0"/>
        <v>0.75</v>
      </c>
    </row>
    <row r="13" spans="1:4" ht="15.75" x14ac:dyDescent="0.25">
      <c r="A13" s="9">
        <v>2311</v>
      </c>
      <c r="B13" s="104" t="s">
        <v>690</v>
      </c>
      <c r="C13" s="71">
        <v>0.06</v>
      </c>
      <c r="D13" s="7">
        <f t="shared" si="0"/>
        <v>4.5</v>
      </c>
    </row>
    <row r="14" spans="1:4" ht="15.75" x14ac:dyDescent="0.25">
      <c r="A14" s="9">
        <v>2322</v>
      </c>
      <c r="B14" s="104" t="s">
        <v>691</v>
      </c>
      <c r="C14" s="73">
        <v>4.91</v>
      </c>
      <c r="D14" s="7">
        <f t="shared" si="0"/>
        <v>368.25</v>
      </c>
    </row>
    <row r="15" spans="1:4" ht="31.5" x14ac:dyDescent="0.25">
      <c r="A15" s="9">
        <v>5238</v>
      </c>
      <c r="B15" s="104" t="s">
        <v>692</v>
      </c>
      <c r="C15" s="73">
        <v>0.02</v>
      </c>
      <c r="D15" s="7">
        <f>C15*$D$39</f>
        <v>1.5</v>
      </c>
    </row>
    <row r="16" spans="1:4" ht="15.75" x14ac:dyDescent="0.25">
      <c r="A16" s="13"/>
      <c r="B16" s="126" t="s">
        <v>4</v>
      </c>
      <c r="C16" s="74">
        <f>SUM(C10:C15)</f>
        <v>37.70000000000001</v>
      </c>
      <c r="D16" s="75">
        <f>SUM(D10:D15)</f>
        <v>2827.5</v>
      </c>
    </row>
    <row r="17" spans="1:4" ht="15.75" x14ac:dyDescent="0.25">
      <c r="A17" s="6"/>
      <c r="B17" s="125" t="s">
        <v>5</v>
      </c>
      <c r="C17" s="71"/>
      <c r="D17" s="76"/>
    </row>
    <row r="18" spans="1:4" ht="170.25" customHeight="1" x14ac:dyDescent="0.25">
      <c r="A18" s="9">
        <v>1100</v>
      </c>
      <c r="B18" s="104" t="s">
        <v>1347</v>
      </c>
      <c r="C18" s="130">
        <f>0.24+2.05+3.27</f>
        <v>5.5600000000000005</v>
      </c>
      <c r="D18" s="7">
        <f t="shared" ref="D18:D35" si="1">C18*$D$39</f>
        <v>417.00000000000006</v>
      </c>
    </row>
    <row r="19" spans="1:4" ht="33" customHeight="1" x14ac:dyDescent="0.25">
      <c r="A19" s="9">
        <v>1200</v>
      </c>
      <c r="B19" s="104" t="s">
        <v>1289</v>
      </c>
      <c r="C19" s="73">
        <f>ROUND(C18*0.2359,2)</f>
        <v>1.31</v>
      </c>
      <c r="D19" s="7">
        <f t="shared" si="1"/>
        <v>98.25</v>
      </c>
    </row>
    <row r="20" spans="1:4" ht="15.75" x14ac:dyDescent="0.25">
      <c r="A20" s="9">
        <v>2210</v>
      </c>
      <c r="B20" s="104" t="s">
        <v>693</v>
      </c>
      <c r="C20" s="71">
        <v>0.13</v>
      </c>
      <c r="D20" s="7">
        <f t="shared" si="1"/>
        <v>9.75</v>
      </c>
    </row>
    <row r="21" spans="1:4" ht="15.75" x14ac:dyDescent="0.25">
      <c r="A21" s="9">
        <v>2220</v>
      </c>
      <c r="B21" s="104" t="s">
        <v>1290</v>
      </c>
      <c r="C21" s="77">
        <v>0.59</v>
      </c>
      <c r="D21" s="7">
        <f t="shared" si="1"/>
        <v>44.25</v>
      </c>
    </row>
    <row r="22" spans="1:4" ht="31.5" x14ac:dyDescent="0.25">
      <c r="A22" s="9">
        <v>2230</v>
      </c>
      <c r="B22" s="104" t="s">
        <v>1291</v>
      </c>
      <c r="C22" s="73">
        <v>0.08</v>
      </c>
      <c r="D22" s="7">
        <f t="shared" si="1"/>
        <v>6</v>
      </c>
    </row>
    <row r="23" spans="1:4" ht="15.75" x14ac:dyDescent="0.25">
      <c r="A23" s="9">
        <v>2242</v>
      </c>
      <c r="B23" s="104" t="s">
        <v>1647</v>
      </c>
      <c r="C23" s="73">
        <v>2</v>
      </c>
      <c r="D23" s="7">
        <f t="shared" si="1"/>
        <v>150</v>
      </c>
    </row>
    <row r="24" spans="1:4" ht="15.75" x14ac:dyDescent="0.25">
      <c r="A24" s="9">
        <v>2243</v>
      </c>
      <c r="B24" s="104" t="s">
        <v>694</v>
      </c>
      <c r="C24" s="71">
        <v>0.02</v>
      </c>
      <c r="D24" s="7">
        <f t="shared" si="1"/>
        <v>1.5</v>
      </c>
    </row>
    <row r="25" spans="1:4" ht="31.5" x14ac:dyDescent="0.25">
      <c r="A25" s="9">
        <v>2244</v>
      </c>
      <c r="B25" s="104" t="s">
        <v>1292</v>
      </c>
      <c r="C25" s="73">
        <v>0.06</v>
      </c>
      <c r="D25" s="7">
        <f t="shared" si="1"/>
        <v>4.5</v>
      </c>
    </row>
    <row r="26" spans="1:4" ht="15.75" x14ac:dyDescent="0.25">
      <c r="A26" s="9">
        <v>2261</v>
      </c>
      <c r="B26" s="104" t="s">
        <v>1293</v>
      </c>
      <c r="C26" s="73">
        <v>2.2999999999999998</v>
      </c>
      <c r="D26" s="7">
        <f t="shared" si="1"/>
        <v>172.5</v>
      </c>
    </row>
    <row r="27" spans="1:4" ht="32.25" customHeight="1" x14ac:dyDescent="0.25">
      <c r="A27" s="163">
        <v>2250</v>
      </c>
      <c r="B27" s="104" t="s">
        <v>1294</v>
      </c>
      <c r="C27" s="73">
        <v>0.39</v>
      </c>
      <c r="D27" s="7">
        <f t="shared" si="1"/>
        <v>29.25</v>
      </c>
    </row>
    <row r="28" spans="1:4" ht="31.5" x14ac:dyDescent="0.25">
      <c r="A28" s="164"/>
      <c r="B28" s="104" t="s">
        <v>1295</v>
      </c>
      <c r="C28" s="73">
        <v>0.36</v>
      </c>
      <c r="D28" s="7">
        <f t="shared" si="1"/>
        <v>27</v>
      </c>
    </row>
    <row r="29" spans="1:4" ht="15.75" x14ac:dyDescent="0.25">
      <c r="A29" s="9">
        <v>2262</v>
      </c>
      <c r="B29" s="104" t="s">
        <v>695</v>
      </c>
      <c r="C29" s="71">
        <v>7.66</v>
      </c>
      <c r="D29" s="7">
        <f t="shared" si="1"/>
        <v>574.5</v>
      </c>
    </row>
    <row r="30" spans="1:4" ht="15.75" x14ac:dyDescent="0.25">
      <c r="A30" s="9">
        <v>2311</v>
      </c>
      <c r="B30" s="104" t="s">
        <v>696</v>
      </c>
      <c r="C30" s="73">
        <v>0.08</v>
      </c>
      <c r="D30" s="7">
        <f t="shared" si="1"/>
        <v>6</v>
      </c>
    </row>
    <row r="31" spans="1:4" ht="15.75" x14ac:dyDescent="0.25">
      <c r="A31" s="9">
        <v>2312</v>
      </c>
      <c r="B31" s="104" t="s">
        <v>697</v>
      </c>
      <c r="C31" s="73">
        <v>7.0000000000000007E-2</v>
      </c>
      <c r="D31" s="7">
        <f t="shared" si="1"/>
        <v>5.2500000000000009</v>
      </c>
    </row>
    <row r="32" spans="1:4" ht="15.75" x14ac:dyDescent="0.25">
      <c r="A32" s="9">
        <v>2350</v>
      </c>
      <c r="B32" s="104" t="s">
        <v>698</v>
      </c>
      <c r="C32" s="71">
        <f>0.01+0.01</f>
        <v>0.02</v>
      </c>
      <c r="D32" s="7">
        <f t="shared" si="1"/>
        <v>1.5</v>
      </c>
    </row>
    <row r="33" spans="1:4" ht="15.75" x14ac:dyDescent="0.25">
      <c r="A33" s="9">
        <v>2519</v>
      </c>
      <c r="B33" s="104" t="s">
        <v>699</v>
      </c>
      <c r="C33" s="73">
        <v>0.1</v>
      </c>
      <c r="D33" s="7">
        <f t="shared" si="1"/>
        <v>7.5</v>
      </c>
    </row>
    <row r="34" spans="1:4" ht="15.75" x14ac:dyDescent="0.25">
      <c r="A34" s="9">
        <v>5120</v>
      </c>
      <c r="B34" s="104" t="s">
        <v>820</v>
      </c>
      <c r="C34" s="71">
        <v>0.66</v>
      </c>
      <c r="D34" s="7">
        <f t="shared" si="1"/>
        <v>49.5</v>
      </c>
    </row>
    <row r="35" spans="1:4" ht="15.75" x14ac:dyDescent="0.25">
      <c r="A35" s="9">
        <v>5238</v>
      </c>
      <c r="B35" s="104" t="s">
        <v>821</v>
      </c>
      <c r="C35" s="71">
        <v>0.56000000000000005</v>
      </c>
      <c r="D35" s="7">
        <f t="shared" si="1"/>
        <v>42.000000000000007</v>
      </c>
    </row>
    <row r="36" spans="1:4" ht="15.75" x14ac:dyDescent="0.25">
      <c r="A36" s="13"/>
      <c r="B36" s="131" t="s">
        <v>6</v>
      </c>
      <c r="C36" s="74">
        <f>SUM(C18:C35)</f>
        <v>21.95</v>
      </c>
      <c r="D36" s="75">
        <f>SUM(D18:D35)</f>
        <v>1646.25</v>
      </c>
    </row>
    <row r="37" spans="1:4" ht="15.75" x14ac:dyDescent="0.25">
      <c r="A37" s="13"/>
      <c r="B37" s="131" t="s">
        <v>7</v>
      </c>
      <c r="C37" s="74">
        <f>C16+C36</f>
        <v>59.650000000000006</v>
      </c>
      <c r="D37" s="75">
        <f>D16+D36</f>
        <v>4473.75</v>
      </c>
    </row>
    <row r="38" spans="1:4" ht="15.75" x14ac:dyDescent="0.25">
      <c r="A38" s="2"/>
      <c r="B38" s="119"/>
      <c r="C38" s="2"/>
      <c r="D38" s="2"/>
    </row>
    <row r="39" spans="1:4" ht="15.75" x14ac:dyDescent="0.25">
      <c r="A39" s="170" t="s">
        <v>9</v>
      </c>
      <c r="B39" s="171"/>
      <c r="C39" s="10"/>
      <c r="D39" s="6">
        <v>75</v>
      </c>
    </row>
    <row r="40" spans="1:4" ht="30" customHeight="1" x14ac:dyDescent="0.25">
      <c r="A40" s="170" t="s">
        <v>17</v>
      </c>
      <c r="B40" s="171"/>
      <c r="C40" s="10"/>
      <c r="D40" s="18">
        <f>D37/D39</f>
        <v>59.65</v>
      </c>
    </row>
    <row r="41" spans="1:4" ht="15.75" x14ac:dyDescent="0.25">
      <c r="A41" s="2"/>
      <c r="B41" s="119"/>
      <c r="C41" s="2"/>
      <c r="D41" s="2"/>
    </row>
    <row r="42" spans="1:4" x14ac:dyDescent="0.25">
      <c r="A42" s="1"/>
    </row>
    <row r="45" spans="1:4" x14ac:dyDescent="0.25">
      <c r="B45" s="137"/>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58" fitToHeight="0" orientation="portrait" r:id="rId1"/>
  <headerFooter>
    <oddFooter>&amp;C&amp;"Times New Roman,Regular"&amp;12&amp;P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D45"/>
  <sheetViews>
    <sheetView view="pageBreakPreview" zoomScaleNormal="90" zoomScaleSheetLayoutView="100" workbookViewId="0">
      <selection activeCell="F1" sqref="F1:J1048576"/>
    </sheetView>
  </sheetViews>
  <sheetFormatPr defaultRowHeight="15" x14ac:dyDescent="0.25"/>
  <cols>
    <col min="1" max="1" width="14.85546875" customWidth="1"/>
    <col min="2" max="2" width="84.28515625" style="92" customWidth="1"/>
    <col min="3" max="3" width="12.5703125" customWidth="1"/>
    <col min="4" max="4" width="21.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206</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6.45" customHeight="1" x14ac:dyDescent="0.25">
      <c r="A10" s="9">
        <v>1100</v>
      </c>
      <c r="B10" s="104" t="s">
        <v>1296</v>
      </c>
      <c r="C10" s="73">
        <v>30.56</v>
      </c>
      <c r="D10" s="7">
        <f>C10*$D$39</f>
        <v>11826.72</v>
      </c>
    </row>
    <row r="11" spans="1:4" ht="34.15" customHeight="1" x14ac:dyDescent="0.25">
      <c r="A11" s="9">
        <v>1200</v>
      </c>
      <c r="B11" s="104" t="s">
        <v>1297</v>
      </c>
      <c r="C11" s="73">
        <f>ROUND(C10*0.2359,2)+0.37</f>
        <v>7.58</v>
      </c>
      <c r="D11" s="7">
        <f t="shared" ref="D11:D14" si="0">C11*$D$39</f>
        <v>2933.46</v>
      </c>
    </row>
    <row r="12" spans="1:4" ht="15.75" customHeight="1" x14ac:dyDescent="0.25">
      <c r="A12" s="9">
        <v>2264</v>
      </c>
      <c r="B12" s="104" t="s">
        <v>700</v>
      </c>
      <c r="C12" s="73">
        <v>0.01</v>
      </c>
      <c r="D12" s="7">
        <f t="shared" si="0"/>
        <v>3.87</v>
      </c>
    </row>
    <row r="13" spans="1:4" ht="15.75" x14ac:dyDescent="0.25">
      <c r="A13" s="9">
        <v>2311</v>
      </c>
      <c r="B13" s="104" t="s">
        <v>701</v>
      </c>
      <c r="C13" s="71">
        <v>0.06</v>
      </c>
      <c r="D13" s="7">
        <f t="shared" si="0"/>
        <v>23.22</v>
      </c>
    </row>
    <row r="14" spans="1:4" ht="15.75" x14ac:dyDescent="0.25">
      <c r="A14" s="9">
        <v>2322</v>
      </c>
      <c r="B14" s="104" t="s">
        <v>726</v>
      </c>
      <c r="C14" s="73">
        <v>4.91</v>
      </c>
      <c r="D14" s="7">
        <f t="shared" si="0"/>
        <v>1900.17</v>
      </c>
    </row>
    <row r="15" spans="1:4" ht="31.5" x14ac:dyDescent="0.25">
      <c r="A15" s="9">
        <v>5238</v>
      </c>
      <c r="B15" s="104" t="s">
        <v>702</v>
      </c>
      <c r="C15" s="73">
        <v>0.02</v>
      </c>
      <c r="D15" s="7">
        <f>C15*$D$39</f>
        <v>7.74</v>
      </c>
    </row>
    <row r="16" spans="1:4" ht="15.75" x14ac:dyDescent="0.25">
      <c r="A16" s="13"/>
      <c r="B16" s="126" t="s">
        <v>4</v>
      </c>
      <c r="C16" s="74">
        <f>SUM(C10:C15)</f>
        <v>43.140000000000008</v>
      </c>
      <c r="D16" s="75">
        <f>SUM(D10:D15)</f>
        <v>16695.180000000004</v>
      </c>
    </row>
    <row r="17" spans="1:4" ht="15.75" x14ac:dyDescent="0.25">
      <c r="A17" s="6"/>
      <c r="B17" s="125" t="s">
        <v>5</v>
      </c>
      <c r="C17" s="71"/>
      <c r="D17" s="76"/>
    </row>
    <row r="18" spans="1:4" ht="210.75" customHeight="1" x14ac:dyDescent="0.25">
      <c r="A18" s="9">
        <v>1100</v>
      </c>
      <c r="B18" s="104" t="s">
        <v>1346</v>
      </c>
      <c r="C18" s="130">
        <f>0.24+2.05+3.27</f>
        <v>5.5600000000000005</v>
      </c>
      <c r="D18" s="7">
        <f t="shared" ref="D18:D35" si="1">C18*$D$39</f>
        <v>2151.7200000000003</v>
      </c>
    </row>
    <row r="19" spans="1:4" x14ac:dyDescent="0.25">
      <c r="A19" s="9">
        <v>1200</v>
      </c>
      <c r="B19" s="104" t="s">
        <v>1298</v>
      </c>
      <c r="C19" s="73">
        <f>ROUND(C18*0.2359,2)</f>
        <v>1.31</v>
      </c>
      <c r="D19" s="7">
        <f t="shared" si="1"/>
        <v>506.97</v>
      </c>
    </row>
    <row r="20" spans="1:4" ht="15.75" x14ac:dyDescent="0.25">
      <c r="A20" s="9">
        <v>2210</v>
      </c>
      <c r="B20" s="104" t="s">
        <v>703</v>
      </c>
      <c r="C20" s="71">
        <v>0.16</v>
      </c>
      <c r="D20" s="7">
        <f t="shared" si="1"/>
        <v>61.92</v>
      </c>
    </row>
    <row r="21" spans="1:4" ht="15.75" x14ac:dyDescent="0.25">
      <c r="A21" s="9">
        <v>2220</v>
      </c>
      <c r="B21" s="104" t="s">
        <v>1299</v>
      </c>
      <c r="C21" s="77">
        <v>0.68</v>
      </c>
      <c r="D21" s="7">
        <f t="shared" si="1"/>
        <v>263.16000000000003</v>
      </c>
    </row>
    <row r="22" spans="1:4" ht="31.5" x14ac:dyDescent="0.25">
      <c r="A22" s="9">
        <v>2230</v>
      </c>
      <c r="B22" s="104" t="s">
        <v>1300</v>
      </c>
      <c r="C22" s="73">
        <v>0.09</v>
      </c>
      <c r="D22" s="7">
        <f t="shared" si="1"/>
        <v>34.83</v>
      </c>
    </row>
    <row r="23" spans="1:4" ht="31.5" x14ac:dyDescent="0.25">
      <c r="A23" s="9">
        <v>2242</v>
      </c>
      <c r="B23" s="104" t="s">
        <v>1648</v>
      </c>
      <c r="C23" s="73">
        <v>2</v>
      </c>
      <c r="D23" s="7">
        <f t="shared" si="1"/>
        <v>774</v>
      </c>
    </row>
    <row r="24" spans="1:4" ht="31.5" x14ac:dyDescent="0.25">
      <c r="A24" s="9">
        <v>2243</v>
      </c>
      <c r="B24" s="104" t="s">
        <v>704</v>
      </c>
      <c r="C24" s="71">
        <v>0.03</v>
      </c>
      <c r="D24" s="7">
        <f t="shared" si="1"/>
        <v>11.61</v>
      </c>
    </row>
    <row r="25" spans="1:4" ht="30.75" customHeight="1" x14ac:dyDescent="0.25">
      <c r="A25" s="9">
        <v>2244</v>
      </c>
      <c r="B25" s="104" t="s">
        <v>1301</v>
      </c>
      <c r="C25" s="73">
        <v>7.0000000000000007E-2</v>
      </c>
      <c r="D25" s="7">
        <f t="shared" si="1"/>
        <v>27.090000000000003</v>
      </c>
    </row>
    <row r="26" spans="1:4" ht="15.75" x14ac:dyDescent="0.25">
      <c r="A26" s="9">
        <v>2261</v>
      </c>
      <c r="B26" s="104" t="s">
        <v>1302</v>
      </c>
      <c r="C26" s="71">
        <v>2.68</v>
      </c>
      <c r="D26" s="7">
        <f t="shared" si="1"/>
        <v>1037.1600000000001</v>
      </c>
    </row>
    <row r="27" spans="1:4" ht="31.5" x14ac:dyDescent="0.25">
      <c r="A27" s="163">
        <v>2250</v>
      </c>
      <c r="B27" s="104" t="s">
        <v>1303</v>
      </c>
      <c r="C27" s="73">
        <v>0.46</v>
      </c>
      <c r="D27" s="7">
        <f t="shared" si="1"/>
        <v>178.02</v>
      </c>
    </row>
    <row r="28" spans="1:4" ht="38.450000000000003" customHeight="1" x14ac:dyDescent="0.25">
      <c r="A28" s="164"/>
      <c r="B28" s="104" t="s">
        <v>1304</v>
      </c>
      <c r="C28" s="73">
        <v>0.42</v>
      </c>
      <c r="D28" s="7">
        <f t="shared" si="1"/>
        <v>162.54</v>
      </c>
    </row>
    <row r="29" spans="1:4" ht="15.75" x14ac:dyDescent="0.25">
      <c r="A29" s="9">
        <v>2262</v>
      </c>
      <c r="B29" s="104" t="s">
        <v>727</v>
      </c>
      <c r="C29" s="71">
        <v>7.66</v>
      </c>
      <c r="D29" s="7">
        <f t="shared" si="1"/>
        <v>2964.42</v>
      </c>
    </row>
    <row r="30" spans="1:4" ht="15.75" x14ac:dyDescent="0.25">
      <c r="A30" s="9">
        <v>2311</v>
      </c>
      <c r="B30" s="104" t="s">
        <v>705</v>
      </c>
      <c r="C30" s="73">
        <v>0.1</v>
      </c>
      <c r="D30" s="7">
        <f t="shared" si="1"/>
        <v>38.700000000000003</v>
      </c>
    </row>
    <row r="31" spans="1:4" ht="15.75" x14ac:dyDescent="0.25">
      <c r="A31" s="9">
        <v>2312</v>
      </c>
      <c r="B31" s="104" t="s">
        <v>706</v>
      </c>
      <c r="C31" s="73">
        <v>0.08</v>
      </c>
      <c r="D31" s="7">
        <f t="shared" si="1"/>
        <v>30.96</v>
      </c>
    </row>
    <row r="32" spans="1:4" ht="15.75" x14ac:dyDescent="0.25">
      <c r="A32" s="9">
        <v>2350</v>
      </c>
      <c r="B32" s="104" t="s">
        <v>707</v>
      </c>
      <c r="C32" s="71">
        <f>0.01+0.01+0.01</f>
        <v>0.03</v>
      </c>
      <c r="D32" s="7">
        <f t="shared" si="1"/>
        <v>11.61</v>
      </c>
    </row>
    <row r="33" spans="1:4" ht="15.75" x14ac:dyDescent="0.25">
      <c r="A33" s="9">
        <v>2519</v>
      </c>
      <c r="B33" s="104" t="s">
        <v>708</v>
      </c>
      <c r="C33" s="73">
        <v>0.1</v>
      </c>
      <c r="D33" s="7">
        <f t="shared" si="1"/>
        <v>38.700000000000003</v>
      </c>
    </row>
    <row r="34" spans="1:4" ht="15" customHeight="1" x14ac:dyDescent="0.25">
      <c r="A34" s="9">
        <v>5120</v>
      </c>
      <c r="B34" s="104" t="s">
        <v>822</v>
      </c>
      <c r="C34" s="71">
        <v>0.77</v>
      </c>
      <c r="D34" s="7">
        <f t="shared" si="1"/>
        <v>297.99</v>
      </c>
    </row>
    <row r="35" spans="1:4" ht="31.5" x14ac:dyDescent="0.25">
      <c r="A35" s="9">
        <v>5238</v>
      </c>
      <c r="B35" s="104" t="s">
        <v>896</v>
      </c>
      <c r="C35" s="71">
        <v>0.66</v>
      </c>
      <c r="D35" s="7">
        <f t="shared" si="1"/>
        <v>255.42000000000002</v>
      </c>
    </row>
    <row r="36" spans="1:4" ht="15.75" x14ac:dyDescent="0.25">
      <c r="A36" s="13"/>
      <c r="B36" s="131" t="s">
        <v>6</v>
      </c>
      <c r="C36" s="74">
        <f>SUM(C18:C35)</f>
        <v>22.860000000000003</v>
      </c>
      <c r="D36" s="75">
        <f>SUM(D18:D35)</f>
        <v>8846.8200000000015</v>
      </c>
    </row>
    <row r="37" spans="1:4" ht="15.75" x14ac:dyDescent="0.25">
      <c r="A37" s="13"/>
      <c r="B37" s="131" t="s">
        <v>7</v>
      </c>
      <c r="C37" s="74">
        <f>C16+C36</f>
        <v>66.000000000000014</v>
      </c>
      <c r="D37" s="75">
        <f>D16+D36</f>
        <v>25542.000000000007</v>
      </c>
    </row>
    <row r="38" spans="1:4" ht="15.75" x14ac:dyDescent="0.25">
      <c r="A38" s="2"/>
      <c r="B38" s="119"/>
      <c r="C38" s="2"/>
      <c r="D38" s="2"/>
    </row>
    <row r="39" spans="1:4" ht="15.75" x14ac:dyDescent="0.25">
      <c r="A39" s="170" t="s">
        <v>9</v>
      </c>
      <c r="B39" s="171"/>
      <c r="C39" s="10"/>
      <c r="D39" s="6">
        <v>387</v>
      </c>
    </row>
    <row r="40" spans="1:4" ht="31.15" customHeight="1" x14ac:dyDescent="0.25">
      <c r="A40" s="170" t="s">
        <v>17</v>
      </c>
      <c r="B40" s="171"/>
      <c r="C40" s="10"/>
      <c r="D40" s="18">
        <f>D37/D39</f>
        <v>66.000000000000014</v>
      </c>
    </row>
    <row r="41" spans="1:4" x14ac:dyDescent="0.25">
      <c r="A41" s="1"/>
      <c r="B41" s="133"/>
      <c r="C41" s="1"/>
      <c r="D41" s="1"/>
    </row>
    <row r="42" spans="1:4" x14ac:dyDescent="0.25">
      <c r="A42" s="1"/>
    </row>
    <row r="45" spans="1:4" x14ac:dyDescent="0.25">
      <c r="B45" s="137"/>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5" fitToHeight="0" orientation="portrait" r:id="rId1"/>
  <headerFooter>
    <oddFooter>&amp;C&amp;"Times New Roman,Regular"&amp;12&amp;P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41"/>
  <sheetViews>
    <sheetView view="pageBreakPreview" topLeftCell="C1" zoomScaleNormal="100" zoomScaleSheetLayoutView="100" workbookViewId="0">
      <selection activeCell="E1" sqref="E1:K1048576"/>
    </sheetView>
  </sheetViews>
  <sheetFormatPr defaultRowHeight="15" x14ac:dyDescent="0.25"/>
  <cols>
    <col min="1" max="1" width="14.5703125" customWidth="1"/>
    <col min="2" max="2" width="96" style="92" customWidth="1"/>
    <col min="3" max="3" width="12.5703125" customWidth="1"/>
    <col min="4" max="4" width="20.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9.5" customHeight="1" x14ac:dyDescent="0.25">
      <c r="A5" s="169" t="s">
        <v>18</v>
      </c>
      <c r="B5" s="169"/>
      <c r="C5" s="169"/>
      <c r="D5" s="169"/>
    </row>
    <row r="6" spans="1:4" ht="19.5" customHeight="1" x14ac:dyDescent="0.25">
      <c r="A6" s="32"/>
      <c r="B6" s="138"/>
      <c r="C6" s="32"/>
      <c r="D6" s="32"/>
    </row>
    <row r="7" spans="1:4" ht="16.899999999999999" customHeight="1" x14ac:dyDescent="0.25">
      <c r="A7" s="2" t="s">
        <v>12</v>
      </c>
      <c r="B7" s="119"/>
      <c r="C7" s="2"/>
      <c r="D7" s="2"/>
    </row>
    <row r="8" spans="1:4" ht="99" customHeight="1" x14ac:dyDescent="0.25">
      <c r="A8" s="4" t="s">
        <v>0</v>
      </c>
      <c r="B8" s="120" t="s">
        <v>1</v>
      </c>
      <c r="C8" s="4" t="s">
        <v>8</v>
      </c>
      <c r="D8" s="4" t="s">
        <v>2</v>
      </c>
    </row>
    <row r="9" spans="1:4" ht="15.75" x14ac:dyDescent="0.25">
      <c r="A9" s="6"/>
      <c r="B9" s="122" t="s">
        <v>3</v>
      </c>
      <c r="C9" s="71"/>
      <c r="D9" s="72"/>
    </row>
    <row r="10" spans="1:4" ht="73.150000000000006" customHeight="1" x14ac:dyDescent="0.25">
      <c r="A10" s="9">
        <v>1100</v>
      </c>
      <c r="B10" s="104" t="s">
        <v>1305</v>
      </c>
      <c r="C10" s="73">
        <v>26.2</v>
      </c>
      <c r="D10" s="7">
        <f>C10*$D$36</f>
        <v>969.4</v>
      </c>
    </row>
    <row r="11" spans="1:4" ht="32.25" customHeight="1" x14ac:dyDescent="0.25">
      <c r="A11" s="9">
        <v>1200</v>
      </c>
      <c r="B11" s="104" t="s">
        <v>1306</v>
      </c>
      <c r="C11" s="73">
        <f>ROUND(C10*0.2359,2)+0.32</f>
        <v>6.5</v>
      </c>
      <c r="D11" s="7">
        <f t="shared" ref="D11:D12" si="0">C11*$D$36</f>
        <v>240.5</v>
      </c>
    </row>
    <row r="12" spans="1:4" ht="15.75" x14ac:dyDescent="0.25">
      <c r="A12" s="9">
        <v>2311</v>
      </c>
      <c r="B12" s="104" t="s">
        <v>709</v>
      </c>
      <c r="C12" s="71">
        <v>0.06</v>
      </c>
      <c r="D12" s="7">
        <f t="shared" si="0"/>
        <v>2.2199999999999998</v>
      </c>
    </row>
    <row r="13" spans="1:4" ht="33.75" customHeight="1" x14ac:dyDescent="0.25">
      <c r="A13" s="9">
        <v>5238</v>
      </c>
      <c r="B13" s="104" t="s">
        <v>710</v>
      </c>
      <c r="C13" s="73">
        <v>0.02</v>
      </c>
      <c r="D13" s="7">
        <f>C13*$D$36</f>
        <v>0.74</v>
      </c>
    </row>
    <row r="14" spans="1:4" ht="15.75" x14ac:dyDescent="0.25">
      <c r="A14" s="13"/>
      <c r="B14" s="126" t="s">
        <v>4</v>
      </c>
      <c r="C14" s="74">
        <f>SUM(C10:C13)</f>
        <v>32.780000000000008</v>
      </c>
      <c r="D14" s="75">
        <f>SUM(D10:D13)</f>
        <v>1212.8600000000001</v>
      </c>
    </row>
    <row r="15" spans="1:4" ht="15.75" x14ac:dyDescent="0.25">
      <c r="A15" s="6"/>
      <c r="B15" s="125" t="s">
        <v>5</v>
      </c>
      <c r="C15" s="71"/>
      <c r="D15" s="76"/>
    </row>
    <row r="16" spans="1:4" ht="213" customHeight="1" x14ac:dyDescent="0.25">
      <c r="A16" s="9">
        <v>1100</v>
      </c>
      <c r="B16" s="104" t="s">
        <v>1345</v>
      </c>
      <c r="C16" s="130">
        <f>0.24+2.05+3.27</f>
        <v>5.5600000000000005</v>
      </c>
      <c r="D16" s="7">
        <f t="shared" ref="D16:D30" si="1">C16*$D$36</f>
        <v>205.72000000000003</v>
      </c>
    </row>
    <row r="17" spans="1:4" ht="31.5" x14ac:dyDescent="0.25">
      <c r="A17" s="9">
        <v>1200</v>
      </c>
      <c r="B17" s="104" t="s">
        <v>1307</v>
      </c>
      <c r="C17" s="73">
        <f>ROUND(C16*0.2359,2)</f>
        <v>1.31</v>
      </c>
      <c r="D17" s="7">
        <f t="shared" si="1"/>
        <v>48.47</v>
      </c>
    </row>
    <row r="18" spans="1:4" ht="15.75" x14ac:dyDescent="0.25">
      <c r="A18" s="9">
        <v>2210</v>
      </c>
      <c r="B18" s="104" t="s">
        <v>852</v>
      </c>
      <c r="C18" s="71">
        <v>0.13</v>
      </c>
      <c r="D18" s="7">
        <f t="shared" si="1"/>
        <v>4.8100000000000005</v>
      </c>
    </row>
    <row r="19" spans="1:4" ht="18" customHeight="1" x14ac:dyDescent="0.25">
      <c r="A19" s="9">
        <v>2220</v>
      </c>
      <c r="B19" s="104" t="s">
        <v>1308</v>
      </c>
      <c r="C19" s="77">
        <v>0.59</v>
      </c>
      <c r="D19" s="7">
        <f t="shared" si="1"/>
        <v>21.83</v>
      </c>
    </row>
    <row r="20" spans="1:4" ht="30" customHeight="1" x14ac:dyDescent="0.25">
      <c r="A20" s="9">
        <v>2230</v>
      </c>
      <c r="B20" s="104" t="s">
        <v>1309</v>
      </c>
      <c r="C20" s="73">
        <v>0.08</v>
      </c>
      <c r="D20" s="7">
        <f t="shared" si="1"/>
        <v>2.96</v>
      </c>
    </row>
    <row r="21" spans="1:4" ht="15.75" x14ac:dyDescent="0.25">
      <c r="A21" s="9">
        <v>2243</v>
      </c>
      <c r="B21" s="104" t="s">
        <v>728</v>
      </c>
      <c r="C21" s="71">
        <v>0.02</v>
      </c>
      <c r="D21" s="7">
        <f t="shared" si="1"/>
        <v>0.74</v>
      </c>
    </row>
    <row r="22" spans="1:4" ht="31.5" x14ac:dyDescent="0.25">
      <c r="A22" s="9">
        <v>2244</v>
      </c>
      <c r="B22" s="104" t="s">
        <v>1310</v>
      </c>
      <c r="C22" s="73">
        <v>0.06</v>
      </c>
      <c r="D22" s="7">
        <f t="shared" si="1"/>
        <v>2.2199999999999998</v>
      </c>
    </row>
    <row r="23" spans="1:4" ht="15.75" x14ac:dyDescent="0.25">
      <c r="A23" s="9">
        <v>2261</v>
      </c>
      <c r="B23" s="104" t="s">
        <v>1311</v>
      </c>
      <c r="C23" s="78">
        <v>2.2999999999999998</v>
      </c>
      <c r="D23" s="7">
        <f t="shared" si="1"/>
        <v>85.1</v>
      </c>
    </row>
    <row r="24" spans="1:4" ht="31.5" x14ac:dyDescent="0.25">
      <c r="A24" s="163">
        <v>2250</v>
      </c>
      <c r="B24" s="104" t="s">
        <v>1312</v>
      </c>
      <c r="C24" s="73">
        <v>0.39</v>
      </c>
      <c r="D24" s="7">
        <f t="shared" si="1"/>
        <v>14.43</v>
      </c>
    </row>
    <row r="25" spans="1:4" ht="31.5" x14ac:dyDescent="0.25">
      <c r="A25" s="164"/>
      <c r="B25" s="104" t="s">
        <v>1313</v>
      </c>
      <c r="C25" s="73">
        <v>0.36</v>
      </c>
      <c r="D25" s="7">
        <f t="shared" si="1"/>
        <v>13.32</v>
      </c>
    </row>
    <row r="26" spans="1:4" ht="18" customHeight="1" x14ac:dyDescent="0.25">
      <c r="A26" s="9">
        <v>2311</v>
      </c>
      <c r="B26" s="104" t="s">
        <v>853</v>
      </c>
      <c r="C26" s="73">
        <v>0.08</v>
      </c>
      <c r="D26" s="7">
        <f t="shared" si="1"/>
        <v>2.96</v>
      </c>
    </row>
    <row r="27" spans="1:4" ht="16.5" customHeight="1" x14ac:dyDescent="0.25">
      <c r="A27" s="9">
        <v>2312</v>
      </c>
      <c r="B27" s="104" t="s">
        <v>854</v>
      </c>
      <c r="C27" s="73">
        <v>7.0000000000000007E-2</v>
      </c>
      <c r="D27" s="7">
        <f t="shared" si="1"/>
        <v>2.5900000000000003</v>
      </c>
    </row>
    <row r="28" spans="1:4" ht="15.75" x14ac:dyDescent="0.25">
      <c r="A28" s="9">
        <v>2350</v>
      </c>
      <c r="B28" s="104" t="s">
        <v>711</v>
      </c>
      <c r="C28" s="71">
        <v>0.02</v>
      </c>
      <c r="D28" s="7">
        <f t="shared" si="1"/>
        <v>0.74</v>
      </c>
    </row>
    <row r="29" spans="1:4" ht="17.25" customHeight="1" x14ac:dyDescent="0.25">
      <c r="A29" s="9">
        <v>5120</v>
      </c>
      <c r="B29" s="104" t="s">
        <v>855</v>
      </c>
      <c r="C29" s="73">
        <v>0.66</v>
      </c>
      <c r="D29" s="7">
        <f t="shared" si="1"/>
        <v>24.42</v>
      </c>
    </row>
    <row r="30" spans="1:4" ht="18" customHeight="1" x14ac:dyDescent="0.25">
      <c r="A30" s="9">
        <v>5238</v>
      </c>
      <c r="B30" s="104" t="s">
        <v>856</v>
      </c>
      <c r="C30" s="71">
        <v>0.56000000000000005</v>
      </c>
      <c r="D30" s="7">
        <f t="shared" si="1"/>
        <v>20.720000000000002</v>
      </c>
    </row>
    <row r="31" spans="1:4" x14ac:dyDescent="0.25">
      <c r="A31" s="13"/>
      <c r="B31" s="131" t="s">
        <v>6</v>
      </c>
      <c r="C31" s="74">
        <f>SUM(C16:C30)</f>
        <v>12.190000000000001</v>
      </c>
      <c r="D31" s="75">
        <f>SUM(D16:D30)</f>
        <v>451.03000000000003</v>
      </c>
    </row>
    <row r="32" spans="1:4" ht="15.75" x14ac:dyDescent="0.25">
      <c r="A32" s="13"/>
      <c r="B32" s="131" t="s">
        <v>221</v>
      </c>
      <c r="C32" s="74">
        <f>C31+C14</f>
        <v>44.970000000000013</v>
      </c>
      <c r="D32" s="75">
        <f>D31+D14</f>
        <v>1663.89</v>
      </c>
    </row>
    <row r="33" spans="1:4" ht="15.75" x14ac:dyDescent="0.25">
      <c r="A33" s="13"/>
      <c r="B33" s="131" t="s">
        <v>220</v>
      </c>
      <c r="C33" s="74">
        <f>C32*0.21</f>
        <v>9.4437000000000015</v>
      </c>
      <c r="D33" s="75">
        <f>D32*0.21</f>
        <v>349.4169</v>
      </c>
    </row>
    <row r="34" spans="1:4" ht="15.75" x14ac:dyDescent="0.25">
      <c r="A34" s="13"/>
      <c r="B34" s="131" t="s">
        <v>222</v>
      </c>
      <c r="C34" s="74">
        <f>C32+C33</f>
        <v>54.413700000000013</v>
      </c>
      <c r="D34" s="100">
        <f>D32+D33</f>
        <v>2013.3069</v>
      </c>
    </row>
    <row r="35" spans="1:4" ht="15.75" x14ac:dyDescent="0.25">
      <c r="A35" s="2"/>
      <c r="B35" s="119"/>
      <c r="C35" s="2"/>
      <c r="D35" s="2"/>
    </row>
    <row r="36" spans="1:4" ht="15.75" x14ac:dyDescent="0.25">
      <c r="A36" s="170" t="s">
        <v>9</v>
      </c>
      <c r="B36" s="171"/>
      <c r="C36" s="10"/>
      <c r="D36" s="6">
        <v>37</v>
      </c>
    </row>
    <row r="37" spans="1:4" ht="31.9" customHeight="1" x14ac:dyDescent="0.25">
      <c r="A37" s="170" t="s">
        <v>17</v>
      </c>
      <c r="B37" s="171"/>
      <c r="C37" s="10"/>
      <c r="D37" s="18">
        <f>D34/D36</f>
        <v>54.413699999999999</v>
      </c>
    </row>
    <row r="38" spans="1:4" x14ac:dyDescent="0.25">
      <c r="A38" s="1"/>
      <c r="B38" s="133"/>
      <c r="C38" s="1"/>
      <c r="D38" s="1"/>
    </row>
    <row r="39" spans="1:4" x14ac:dyDescent="0.25">
      <c r="A39" s="1"/>
    </row>
    <row r="41" spans="1:4" x14ac:dyDescent="0.25">
      <c r="B41" s="137"/>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0" fitToHeight="0" orientation="portrait" r:id="rId1"/>
  <headerFooter>
    <oddFooter>&amp;C&amp;"Times New Roman,Regular"&amp;12&amp;P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D42"/>
  <sheetViews>
    <sheetView view="pageBreakPreview" zoomScaleNormal="90" zoomScaleSheetLayoutView="100" workbookViewId="0">
      <selection activeCell="F1" sqref="F1:J1048576"/>
    </sheetView>
  </sheetViews>
  <sheetFormatPr defaultRowHeight="15" x14ac:dyDescent="0.25"/>
  <cols>
    <col min="1" max="1" width="16.28515625" customWidth="1"/>
    <col min="2" max="2" width="84.5703125" style="92" customWidth="1"/>
    <col min="3" max="3" width="12.5703125" customWidth="1"/>
    <col min="4" max="4" width="22.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207</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5.5" customHeight="1" x14ac:dyDescent="0.25">
      <c r="A10" s="9">
        <v>1100</v>
      </c>
      <c r="B10" s="104" t="s">
        <v>1314</v>
      </c>
      <c r="C10" s="73">
        <v>82.95</v>
      </c>
      <c r="D10" s="7">
        <f>C10*$D$39</f>
        <v>1244.25</v>
      </c>
    </row>
    <row r="11" spans="1:4" ht="45.75" customHeight="1" x14ac:dyDescent="0.25">
      <c r="A11" s="9">
        <v>1200</v>
      </c>
      <c r="B11" s="104" t="s">
        <v>1315</v>
      </c>
      <c r="C11" s="73">
        <f>ROUND(C10*0.2359,2)+1.01</f>
        <v>20.580000000000002</v>
      </c>
      <c r="D11" s="7">
        <f t="shared" ref="D11:D14" si="0">C11*$D$39</f>
        <v>308.70000000000005</v>
      </c>
    </row>
    <row r="12" spans="1:4" ht="18" customHeight="1" x14ac:dyDescent="0.25">
      <c r="A12" s="9">
        <v>2264</v>
      </c>
      <c r="B12" s="104" t="s">
        <v>729</v>
      </c>
      <c r="C12" s="73">
        <v>0.01</v>
      </c>
      <c r="D12" s="7">
        <f t="shared" si="0"/>
        <v>0.15</v>
      </c>
    </row>
    <row r="13" spans="1:4" ht="15.75" x14ac:dyDescent="0.25">
      <c r="A13" s="9">
        <v>2311</v>
      </c>
      <c r="B13" s="104" t="s">
        <v>730</v>
      </c>
      <c r="C13" s="71">
        <v>0.03</v>
      </c>
      <c r="D13" s="7">
        <f t="shared" si="0"/>
        <v>0.44999999999999996</v>
      </c>
    </row>
    <row r="14" spans="1:4" ht="15.75" x14ac:dyDescent="0.25">
      <c r="A14" s="9">
        <v>2322</v>
      </c>
      <c r="B14" s="104" t="s">
        <v>731</v>
      </c>
      <c r="C14" s="73">
        <v>4.91</v>
      </c>
      <c r="D14" s="7">
        <f t="shared" si="0"/>
        <v>73.650000000000006</v>
      </c>
    </row>
    <row r="15" spans="1:4" ht="31.5" x14ac:dyDescent="0.25">
      <c r="A15" s="9">
        <v>5238</v>
      </c>
      <c r="B15" s="104" t="s">
        <v>732</v>
      </c>
      <c r="C15" s="73">
        <v>0.01</v>
      </c>
      <c r="D15" s="7">
        <f>C15*$D$39</f>
        <v>0.15</v>
      </c>
    </row>
    <row r="16" spans="1:4" ht="15.75" x14ac:dyDescent="0.25">
      <c r="A16" s="13"/>
      <c r="B16" s="126" t="s">
        <v>4</v>
      </c>
      <c r="C16" s="74">
        <f>SUM(C10:C15)</f>
        <v>108.49000000000001</v>
      </c>
      <c r="D16" s="75">
        <f>SUM(D10:D15)</f>
        <v>1627.3500000000004</v>
      </c>
    </row>
    <row r="17" spans="1:4" ht="15.75" x14ac:dyDescent="0.25">
      <c r="A17" s="6"/>
      <c r="B17" s="125" t="s">
        <v>5</v>
      </c>
      <c r="C17" s="71"/>
      <c r="D17" s="76"/>
    </row>
    <row r="18" spans="1:4" ht="217.5" customHeight="1" x14ac:dyDescent="0.25">
      <c r="A18" s="9">
        <v>1100</v>
      </c>
      <c r="B18" s="104" t="s">
        <v>1344</v>
      </c>
      <c r="C18" s="130">
        <f>0.24+2.05+3.27</f>
        <v>5.5600000000000005</v>
      </c>
      <c r="D18" s="7">
        <f t="shared" ref="D18:D35" si="1">C18*$D$39</f>
        <v>83.4</v>
      </c>
    </row>
    <row r="19" spans="1:4" ht="31.5" customHeight="1" x14ac:dyDescent="0.25">
      <c r="A19" s="9">
        <v>1200</v>
      </c>
      <c r="B19" s="104" t="s">
        <v>1237</v>
      </c>
      <c r="C19" s="73">
        <f>ROUND(C18*0.2359,2)</f>
        <v>1.31</v>
      </c>
      <c r="D19" s="7">
        <f t="shared" si="1"/>
        <v>19.650000000000002</v>
      </c>
    </row>
    <row r="20" spans="1:4" ht="15.75" x14ac:dyDescent="0.25">
      <c r="A20" s="9">
        <v>2210</v>
      </c>
      <c r="B20" s="104" t="s">
        <v>897</v>
      </c>
      <c r="C20" s="73">
        <v>0.42</v>
      </c>
      <c r="D20" s="7">
        <f t="shared" si="1"/>
        <v>6.3</v>
      </c>
    </row>
    <row r="21" spans="1:4" ht="15.75" x14ac:dyDescent="0.25">
      <c r="A21" s="9">
        <v>2220</v>
      </c>
      <c r="B21" s="104" t="s">
        <v>1316</v>
      </c>
      <c r="C21" s="77">
        <v>1.86</v>
      </c>
      <c r="D21" s="7">
        <f t="shared" si="1"/>
        <v>27.900000000000002</v>
      </c>
    </row>
    <row r="22" spans="1:4" ht="31.5" x14ac:dyDescent="0.25">
      <c r="A22" s="9">
        <v>2230</v>
      </c>
      <c r="B22" s="104" t="s">
        <v>1317</v>
      </c>
      <c r="C22" s="73">
        <v>0.25</v>
      </c>
      <c r="D22" s="7">
        <f t="shared" si="1"/>
        <v>3.75</v>
      </c>
    </row>
    <row r="23" spans="1:4" ht="31.5" x14ac:dyDescent="0.25">
      <c r="A23" s="9">
        <v>2242</v>
      </c>
      <c r="B23" s="104" t="s">
        <v>1649</v>
      </c>
      <c r="C23" s="73">
        <v>2</v>
      </c>
      <c r="D23" s="7">
        <f t="shared" si="1"/>
        <v>30</v>
      </c>
    </row>
    <row r="24" spans="1:4" ht="31.5" x14ac:dyDescent="0.25">
      <c r="A24" s="9">
        <v>2243</v>
      </c>
      <c r="B24" s="104" t="s">
        <v>733</v>
      </c>
      <c r="C24" s="71">
        <v>0.08</v>
      </c>
      <c r="D24" s="7">
        <f t="shared" si="1"/>
        <v>1.2</v>
      </c>
    </row>
    <row r="25" spans="1:4" ht="32.25" customHeight="1" x14ac:dyDescent="0.25">
      <c r="A25" s="9">
        <v>2244</v>
      </c>
      <c r="B25" s="104" t="s">
        <v>1318</v>
      </c>
      <c r="C25" s="73">
        <v>0.2</v>
      </c>
      <c r="D25" s="7">
        <f t="shared" si="1"/>
        <v>3</v>
      </c>
    </row>
    <row r="26" spans="1:4" ht="15.75" x14ac:dyDescent="0.25">
      <c r="A26" s="9">
        <v>2261</v>
      </c>
      <c r="B26" s="104" t="s">
        <v>1319</v>
      </c>
      <c r="C26" s="71">
        <v>7.28</v>
      </c>
      <c r="D26" s="7">
        <f t="shared" si="1"/>
        <v>109.2</v>
      </c>
    </row>
    <row r="27" spans="1:4" ht="31.5" x14ac:dyDescent="0.25">
      <c r="A27" s="163">
        <v>2250</v>
      </c>
      <c r="B27" s="104" t="s">
        <v>1320</v>
      </c>
      <c r="C27" s="73">
        <v>1.24</v>
      </c>
      <c r="D27" s="7">
        <f t="shared" si="1"/>
        <v>18.600000000000001</v>
      </c>
    </row>
    <row r="28" spans="1:4" ht="36.6" customHeight="1" x14ac:dyDescent="0.25">
      <c r="A28" s="164"/>
      <c r="B28" s="104" t="s">
        <v>1321</v>
      </c>
      <c r="C28" s="73">
        <v>1.1299999999999999</v>
      </c>
      <c r="D28" s="7">
        <f t="shared" si="1"/>
        <v>16.95</v>
      </c>
    </row>
    <row r="29" spans="1:4" ht="15.75" x14ac:dyDescent="0.25">
      <c r="A29" s="9">
        <v>2262</v>
      </c>
      <c r="B29" s="104" t="s">
        <v>898</v>
      </c>
      <c r="C29" s="71">
        <v>7.66</v>
      </c>
      <c r="D29" s="7">
        <f t="shared" si="1"/>
        <v>114.9</v>
      </c>
    </row>
    <row r="30" spans="1:4" ht="15.75" x14ac:dyDescent="0.25">
      <c r="A30" s="9">
        <v>2311</v>
      </c>
      <c r="B30" s="104" t="s">
        <v>899</v>
      </c>
      <c r="C30" s="73">
        <v>0.27</v>
      </c>
      <c r="D30" s="7">
        <f t="shared" si="1"/>
        <v>4.0500000000000007</v>
      </c>
    </row>
    <row r="31" spans="1:4" ht="15.75" x14ac:dyDescent="0.25">
      <c r="A31" s="9">
        <v>2312</v>
      </c>
      <c r="B31" s="104" t="s">
        <v>900</v>
      </c>
      <c r="C31" s="73">
        <v>0.21</v>
      </c>
      <c r="D31" s="7">
        <f t="shared" si="1"/>
        <v>3.15</v>
      </c>
    </row>
    <row r="32" spans="1:4" ht="15.75" x14ac:dyDescent="0.25">
      <c r="A32" s="9">
        <v>2350</v>
      </c>
      <c r="B32" s="104" t="s">
        <v>901</v>
      </c>
      <c r="C32" s="71">
        <f>0.03+0.02+0.02</f>
        <v>7.0000000000000007E-2</v>
      </c>
      <c r="D32" s="7">
        <f t="shared" si="1"/>
        <v>1.05</v>
      </c>
    </row>
    <row r="33" spans="1:4" ht="15.75" x14ac:dyDescent="0.25">
      <c r="A33" s="9">
        <v>2519</v>
      </c>
      <c r="B33" s="124" t="s">
        <v>650</v>
      </c>
      <c r="C33" s="73">
        <v>0.1</v>
      </c>
      <c r="D33" s="7">
        <f t="shared" si="1"/>
        <v>1.5</v>
      </c>
    </row>
    <row r="34" spans="1:4" ht="15.75" x14ac:dyDescent="0.25">
      <c r="A34" s="9">
        <v>5120</v>
      </c>
      <c r="B34" s="104" t="s">
        <v>902</v>
      </c>
      <c r="C34" s="71">
        <v>2.09</v>
      </c>
      <c r="D34" s="7">
        <f t="shared" si="1"/>
        <v>31.349999999999998</v>
      </c>
    </row>
    <row r="35" spans="1:4" ht="31.5" x14ac:dyDescent="0.25">
      <c r="A35" s="9">
        <v>5238</v>
      </c>
      <c r="B35" s="104" t="s">
        <v>903</v>
      </c>
      <c r="C35" s="71">
        <v>1.79</v>
      </c>
      <c r="D35" s="7">
        <f t="shared" si="1"/>
        <v>26.85</v>
      </c>
    </row>
    <row r="36" spans="1:4" ht="15.75" x14ac:dyDescent="0.25">
      <c r="A36" s="13"/>
      <c r="B36" s="131" t="s">
        <v>6</v>
      </c>
      <c r="C36" s="74">
        <f>SUM(C18:C35)</f>
        <v>33.520000000000003</v>
      </c>
      <c r="D36" s="75">
        <f>SUM(D18:D35)</f>
        <v>502.80000000000007</v>
      </c>
    </row>
    <row r="37" spans="1:4" ht="15.75" x14ac:dyDescent="0.25">
      <c r="A37" s="13"/>
      <c r="B37" s="131" t="s">
        <v>7</v>
      </c>
      <c r="C37" s="74">
        <f>C16+C36</f>
        <v>142.01000000000002</v>
      </c>
      <c r="D37" s="75">
        <f>D16+D36</f>
        <v>2130.1500000000005</v>
      </c>
    </row>
    <row r="38" spans="1:4" ht="15.75" x14ac:dyDescent="0.25">
      <c r="A38" s="2"/>
      <c r="B38" s="119"/>
      <c r="C38" s="2"/>
      <c r="D38" s="2"/>
    </row>
    <row r="39" spans="1:4" ht="15.75" x14ac:dyDescent="0.25">
      <c r="A39" s="170" t="s">
        <v>9</v>
      </c>
      <c r="B39" s="171"/>
      <c r="C39" s="10"/>
      <c r="D39" s="6">
        <v>15</v>
      </c>
    </row>
    <row r="40" spans="1:4" ht="31.15" customHeight="1" x14ac:dyDescent="0.25">
      <c r="A40" s="170" t="s">
        <v>17</v>
      </c>
      <c r="B40" s="171"/>
      <c r="C40" s="10"/>
      <c r="D40" s="18">
        <f>D37/D39</f>
        <v>142.01000000000005</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4" fitToHeight="0" orientation="portrait" r:id="rId1"/>
  <headerFooter>
    <oddFooter>&amp;C&amp;"Times New Roman,Regular"&amp;12&amp;P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42"/>
  <sheetViews>
    <sheetView view="pageBreakPreview" zoomScaleNormal="100" zoomScaleSheetLayoutView="100" workbookViewId="0">
      <selection activeCell="F1" sqref="F1:I1048576"/>
    </sheetView>
  </sheetViews>
  <sheetFormatPr defaultRowHeight="15" x14ac:dyDescent="0.25"/>
  <cols>
    <col min="1" max="1" width="17" customWidth="1"/>
    <col min="2" max="2" width="81" style="92" customWidth="1"/>
    <col min="3" max="3" width="14.7109375" customWidth="1"/>
    <col min="4" max="4" width="24"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208</v>
      </c>
      <c r="B5" s="172"/>
      <c r="C5" s="172"/>
      <c r="D5" s="172"/>
    </row>
    <row r="6" spans="1:4" ht="15.75" x14ac:dyDescent="0.25">
      <c r="A6" s="2"/>
      <c r="B6" s="119"/>
      <c r="C6" s="2"/>
      <c r="D6" s="2"/>
    </row>
    <row r="7" spans="1:4" ht="15.75" x14ac:dyDescent="0.25">
      <c r="A7" s="2" t="s">
        <v>12</v>
      </c>
      <c r="B7" s="119"/>
      <c r="C7" s="2"/>
      <c r="D7" s="2"/>
    </row>
    <row r="8" spans="1:4" ht="87" customHeight="1" x14ac:dyDescent="0.25">
      <c r="A8" s="4" t="s">
        <v>0</v>
      </c>
      <c r="B8" s="120" t="s">
        <v>1</v>
      </c>
      <c r="C8" s="4" t="s">
        <v>8</v>
      </c>
      <c r="D8" s="4" t="s">
        <v>2</v>
      </c>
    </row>
    <row r="9" spans="1:4" ht="15.75" x14ac:dyDescent="0.25">
      <c r="A9" s="6"/>
      <c r="B9" s="122" t="s">
        <v>3</v>
      </c>
      <c r="C9" s="71"/>
      <c r="D9" s="72"/>
    </row>
    <row r="10" spans="1:4" ht="92.25" customHeight="1" x14ac:dyDescent="0.25">
      <c r="A10" s="9">
        <v>1100</v>
      </c>
      <c r="B10" s="104" t="s">
        <v>1322</v>
      </c>
      <c r="C10" s="73">
        <v>113.52</v>
      </c>
      <c r="D10" s="7">
        <f>C10*$D$39</f>
        <v>12373.68</v>
      </c>
    </row>
    <row r="11" spans="1:4" ht="50.25" customHeight="1" x14ac:dyDescent="0.25">
      <c r="A11" s="9">
        <v>1200</v>
      </c>
      <c r="B11" s="104" t="s">
        <v>1323</v>
      </c>
      <c r="C11" s="73">
        <f>ROUND(C10*0.2359,2)+1.38</f>
        <v>28.16</v>
      </c>
      <c r="D11" s="7">
        <f t="shared" ref="D11:D14" si="0">C11*$D$39</f>
        <v>3069.44</v>
      </c>
    </row>
    <row r="12" spans="1:4" ht="18.75" customHeight="1" x14ac:dyDescent="0.25">
      <c r="A12" s="9">
        <v>2264</v>
      </c>
      <c r="B12" s="104" t="s">
        <v>366</v>
      </c>
      <c r="C12" s="73">
        <v>0.01</v>
      </c>
      <c r="D12" s="7">
        <f t="shared" si="0"/>
        <v>1.0900000000000001</v>
      </c>
    </row>
    <row r="13" spans="1:4" ht="15" customHeight="1" x14ac:dyDescent="0.25">
      <c r="A13" s="9">
        <v>2311</v>
      </c>
      <c r="B13" s="104" t="s">
        <v>291</v>
      </c>
      <c r="C13" s="71">
        <v>0.03</v>
      </c>
      <c r="D13" s="7">
        <f t="shared" si="0"/>
        <v>3.27</v>
      </c>
    </row>
    <row r="14" spans="1:4" ht="15.75" x14ac:dyDescent="0.25">
      <c r="A14" s="9">
        <v>2322</v>
      </c>
      <c r="B14" s="104" t="s">
        <v>538</v>
      </c>
      <c r="C14" s="73">
        <v>4.91</v>
      </c>
      <c r="D14" s="7">
        <f t="shared" si="0"/>
        <v>535.19000000000005</v>
      </c>
    </row>
    <row r="15" spans="1:4" ht="31.5" x14ac:dyDescent="0.25">
      <c r="A15" s="9">
        <v>5238</v>
      </c>
      <c r="B15" s="104" t="s">
        <v>292</v>
      </c>
      <c r="C15" s="73">
        <v>0.01</v>
      </c>
      <c r="D15" s="7">
        <f>C15*$D$39</f>
        <v>1.0900000000000001</v>
      </c>
    </row>
    <row r="16" spans="1:4" ht="15.75" x14ac:dyDescent="0.25">
      <c r="A16" s="13"/>
      <c r="B16" s="126" t="s">
        <v>4</v>
      </c>
      <c r="C16" s="74">
        <f>SUM(C10:C15)</f>
        <v>146.63999999999999</v>
      </c>
      <c r="D16" s="75">
        <f>SUM(D10:D15)</f>
        <v>15983.760000000002</v>
      </c>
    </row>
    <row r="17" spans="1:4" ht="15.75" x14ac:dyDescent="0.25">
      <c r="A17" s="6"/>
      <c r="B17" s="125" t="s">
        <v>5</v>
      </c>
      <c r="C17" s="71"/>
      <c r="D17" s="76"/>
    </row>
    <row r="18" spans="1:4" ht="237" customHeight="1" x14ac:dyDescent="0.25">
      <c r="A18" s="9">
        <v>1100</v>
      </c>
      <c r="B18" s="104" t="s">
        <v>1343</v>
      </c>
      <c r="C18" s="130">
        <f>0.24+2.05+3.27</f>
        <v>5.5600000000000005</v>
      </c>
      <c r="D18" s="7">
        <f t="shared" ref="D18:D35" si="1">C18*$D$39</f>
        <v>606.04000000000008</v>
      </c>
    </row>
    <row r="19" spans="1:4" ht="32.25" customHeight="1" x14ac:dyDescent="0.25">
      <c r="A19" s="9">
        <v>1200</v>
      </c>
      <c r="B19" s="104" t="s">
        <v>1271</v>
      </c>
      <c r="C19" s="73">
        <f>ROUND(C18*0.2359,2)</f>
        <v>1.31</v>
      </c>
      <c r="D19" s="7">
        <f t="shared" si="1"/>
        <v>142.79</v>
      </c>
    </row>
    <row r="20" spans="1:4" ht="15.75" x14ac:dyDescent="0.25">
      <c r="A20" s="9">
        <v>2210</v>
      </c>
      <c r="B20" s="104" t="s">
        <v>394</v>
      </c>
      <c r="C20" s="79">
        <v>0.57999999999999996</v>
      </c>
      <c r="D20" s="7">
        <f t="shared" si="1"/>
        <v>63.22</v>
      </c>
    </row>
    <row r="21" spans="1:4" ht="15.75" x14ac:dyDescent="0.25">
      <c r="A21" s="9">
        <v>2220</v>
      </c>
      <c r="B21" s="104" t="s">
        <v>1324</v>
      </c>
      <c r="C21" s="79">
        <v>2.54</v>
      </c>
      <c r="D21" s="7">
        <f t="shared" si="1"/>
        <v>276.86</v>
      </c>
    </row>
    <row r="22" spans="1:4" ht="32.25" customHeight="1" x14ac:dyDescent="0.25">
      <c r="A22" s="9">
        <v>2230</v>
      </c>
      <c r="B22" s="104" t="s">
        <v>1325</v>
      </c>
      <c r="C22" s="71">
        <v>0.34</v>
      </c>
      <c r="D22" s="7">
        <f t="shared" si="1"/>
        <v>37.06</v>
      </c>
    </row>
    <row r="23" spans="1:4" ht="31.5" x14ac:dyDescent="0.25">
      <c r="A23" s="9">
        <v>2242</v>
      </c>
      <c r="B23" s="104" t="s">
        <v>1645</v>
      </c>
      <c r="C23" s="73">
        <v>2</v>
      </c>
      <c r="D23" s="7">
        <f t="shared" si="1"/>
        <v>218</v>
      </c>
    </row>
    <row r="24" spans="1:4" ht="32.25" customHeight="1" x14ac:dyDescent="0.25">
      <c r="A24" s="9">
        <v>2243</v>
      </c>
      <c r="B24" s="104" t="s">
        <v>426</v>
      </c>
      <c r="C24" s="73">
        <v>0.1</v>
      </c>
      <c r="D24" s="7">
        <f t="shared" si="1"/>
        <v>10.9</v>
      </c>
    </row>
    <row r="25" spans="1:4" ht="31.5" x14ac:dyDescent="0.25">
      <c r="A25" s="9">
        <v>2244</v>
      </c>
      <c r="B25" s="104" t="s">
        <v>1326</v>
      </c>
      <c r="C25" s="73">
        <v>0.27</v>
      </c>
      <c r="D25" s="7">
        <f t="shared" si="1"/>
        <v>29.430000000000003</v>
      </c>
    </row>
    <row r="26" spans="1:4" ht="30.75" customHeight="1" x14ac:dyDescent="0.25">
      <c r="A26" s="9">
        <v>2261</v>
      </c>
      <c r="B26" s="104" t="s">
        <v>1327</v>
      </c>
      <c r="C26" s="73">
        <v>9.9600000000000009</v>
      </c>
      <c r="D26" s="7">
        <f t="shared" si="1"/>
        <v>1085.6400000000001</v>
      </c>
    </row>
    <row r="27" spans="1:4" ht="37.9" customHeight="1" x14ac:dyDescent="0.25">
      <c r="A27" s="163">
        <v>2250</v>
      </c>
      <c r="B27" s="104" t="s">
        <v>1328</v>
      </c>
      <c r="C27" s="73">
        <v>1.7</v>
      </c>
      <c r="D27" s="7">
        <f t="shared" si="1"/>
        <v>185.29999999999998</v>
      </c>
    </row>
    <row r="28" spans="1:4" ht="47.25" x14ac:dyDescent="0.25">
      <c r="A28" s="164"/>
      <c r="B28" s="104" t="s">
        <v>1329</v>
      </c>
      <c r="C28" s="73">
        <v>1.55</v>
      </c>
      <c r="D28" s="7">
        <f t="shared" si="1"/>
        <v>168.95000000000002</v>
      </c>
    </row>
    <row r="29" spans="1:4" ht="15.75" x14ac:dyDescent="0.25">
      <c r="A29" s="9">
        <v>2262</v>
      </c>
      <c r="B29" s="104" t="s">
        <v>367</v>
      </c>
      <c r="C29" s="71">
        <v>7.66</v>
      </c>
      <c r="D29" s="7">
        <f t="shared" si="1"/>
        <v>834.94</v>
      </c>
    </row>
    <row r="30" spans="1:4" ht="16.5" customHeight="1" x14ac:dyDescent="0.25">
      <c r="A30" s="9">
        <v>2311</v>
      </c>
      <c r="B30" s="104" t="s">
        <v>455</v>
      </c>
      <c r="C30" s="73">
        <v>0.37</v>
      </c>
      <c r="D30" s="7">
        <f t="shared" si="1"/>
        <v>40.33</v>
      </c>
    </row>
    <row r="31" spans="1:4" ht="16.5" customHeight="1" x14ac:dyDescent="0.25">
      <c r="A31" s="9">
        <v>2312</v>
      </c>
      <c r="B31" s="104" t="s">
        <v>481</v>
      </c>
      <c r="C31" s="71">
        <v>0.28999999999999998</v>
      </c>
      <c r="D31" s="7">
        <f t="shared" si="1"/>
        <v>31.61</v>
      </c>
    </row>
    <row r="32" spans="1:4" ht="22.9" customHeight="1" x14ac:dyDescent="0.25">
      <c r="A32" s="9">
        <v>2350</v>
      </c>
      <c r="B32" s="104" t="s">
        <v>499</v>
      </c>
      <c r="C32" s="73">
        <v>0.1</v>
      </c>
      <c r="D32" s="7">
        <f t="shared" si="1"/>
        <v>10.9</v>
      </c>
    </row>
    <row r="33" spans="1:4" ht="15.75" x14ac:dyDescent="0.25">
      <c r="A33" s="9">
        <v>2519</v>
      </c>
      <c r="B33" s="104" t="s">
        <v>368</v>
      </c>
      <c r="C33" s="73">
        <v>0.1</v>
      </c>
      <c r="D33" s="7">
        <f t="shared" si="1"/>
        <v>10.9</v>
      </c>
    </row>
    <row r="34" spans="1:4" ht="15.75" x14ac:dyDescent="0.25">
      <c r="A34" s="9">
        <v>5120</v>
      </c>
      <c r="B34" s="104" t="s">
        <v>823</v>
      </c>
      <c r="C34" s="71">
        <v>2.86</v>
      </c>
      <c r="D34" s="7">
        <f t="shared" si="1"/>
        <v>311.74</v>
      </c>
    </row>
    <row r="35" spans="1:4" ht="31.5" x14ac:dyDescent="0.25">
      <c r="A35" s="9">
        <v>5238</v>
      </c>
      <c r="B35" s="104" t="s">
        <v>824</v>
      </c>
      <c r="C35" s="73">
        <v>2.4500000000000002</v>
      </c>
      <c r="D35" s="7">
        <f t="shared" si="1"/>
        <v>267.05</v>
      </c>
    </row>
    <row r="36" spans="1:4" ht="15.75" x14ac:dyDescent="0.25">
      <c r="A36" s="13"/>
      <c r="B36" s="131" t="s">
        <v>6</v>
      </c>
      <c r="C36" s="74">
        <f>SUM(C18:C35)</f>
        <v>39.740000000000009</v>
      </c>
      <c r="D36" s="75">
        <f>SUM(D18:D35)</f>
        <v>4331.6600000000008</v>
      </c>
    </row>
    <row r="37" spans="1:4" ht="15.75" x14ac:dyDescent="0.25">
      <c r="A37" s="13"/>
      <c r="B37" s="131" t="s">
        <v>7</v>
      </c>
      <c r="C37" s="74">
        <f>C16+C36</f>
        <v>186.38</v>
      </c>
      <c r="D37" s="75">
        <f>D16+D36</f>
        <v>20315.420000000002</v>
      </c>
    </row>
    <row r="38" spans="1:4" ht="15.75" x14ac:dyDescent="0.25">
      <c r="A38" s="2"/>
      <c r="B38" s="119"/>
      <c r="C38" s="2"/>
      <c r="D38" s="2"/>
    </row>
    <row r="39" spans="1:4" ht="15.75" x14ac:dyDescent="0.25">
      <c r="A39" s="170" t="s">
        <v>9</v>
      </c>
      <c r="B39" s="171"/>
      <c r="C39" s="10"/>
      <c r="D39" s="6">
        <v>109</v>
      </c>
    </row>
    <row r="40" spans="1:4" ht="31.15" customHeight="1" x14ac:dyDescent="0.25">
      <c r="A40" s="170" t="s">
        <v>17</v>
      </c>
      <c r="B40" s="171"/>
      <c r="C40" s="10"/>
      <c r="D40" s="18">
        <f>D37/D39</f>
        <v>186.38000000000002</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3" fitToHeight="0" orientation="portrait" r:id="rId1"/>
  <headerFooter>
    <oddFooter>&amp;C&amp;"Times New Roman,Regular"&amp;12&amp;P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D42"/>
  <sheetViews>
    <sheetView view="pageBreakPreview" zoomScaleNormal="100" zoomScaleSheetLayoutView="100" workbookViewId="0">
      <selection activeCell="F1" sqref="F1:I1048576"/>
    </sheetView>
  </sheetViews>
  <sheetFormatPr defaultRowHeight="15" x14ac:dyDescent="0.25"/>
  <cols>
    <col min="1" max="1" width="15.140625" customWidth="1"/>
    <col min="2" max="2" width="79" style="92" customWidth="1"/>
    <col min="3" max="3" width="12.5703125" customWidth="1"/>
    <col min="4" max="4" width="24.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209</v>
      </c>
      <c r="B5" s="172"/>
      <c r="C5" s="172"/>
      <c r="D5" s="172"/>
    </row>
    <row r="6" spans="1:4" ht="15.75" x14ac:dyDescent="0.25">
      <c r="A6" s="2"/>
      <c r="B6" s="119"/>
      <c r="C6" s="2"/>
      <c r="D6" s="2"/>
    </row>
    <row r="7" spans="1:4" ht="15.75" x14ac:dyDescent="0.25">
      <c r="A7" s="2" t="s">
        <v>12</v>
      </c>
      <c r="B7" s="119"/>
      <c r="C7" s="2"/>
      <c r="D7" s="2"/>
    </row>
    <row r="8" spans="1:4" ht="84" customHeight="1" x14ac:dyDescent="0.25">
      <c r="A8" s="4" t="s">
        <v>0</v>
      </c>
      <c r="B8" s="120" t="s">
        <v>1</v>
      </c>
      <c r="C8" s="4" t="s">
        <v>8</v>
      </c>
      <c r="D8" s="4" t="s">
        <v>2</v>
      </c>
    </row>
    <row r="9" spans="1:4" ht="15.75" x14ac:dyDescent="0.25">
      <c r="A9" s="6"/>
      <c r="B9" s="122" t="s">
        <v>3</v>
      </c>
      <c r="C9" s="71"/>
      <c r="D9" s="72"/>
    </row>
    <row r="10" spans="1:4" ht="90" customHeight="1" x14ac:dyDescent="0.25">
      <c r="A10" s="9">
        <v>1100</v>
      </c>
      <c r="B10" s="104" t="s">
        <v>1330</v>
      </c>
      <c r="C10" s="73">
        <v>139.71</v>
      </c>
      <c r="D10" s="7">
        <f>C10*$D$39</f>
        <v>15926.94</v>
      </c>
    </row>
    <row r="11" spans="1:4" ht="45" customHeight="1" x14ac:dyDescent="0.25">
      <c r="A11" s="9">
        <v>1200</v>
      </c>
      <c r="B11" s="104" t="s">
        <v>1331</v>
      </c>
      <c r="C11" s="73">
        <f>ROUND(C10*0.2359,2)+1.69</f>
        <v>34.65</v>
      </c>
      <c r="D11" s="7">
        <f t="shared" ref="D11:D15" si="0">C11*$D$39</f>
        <v>3950.1</v>
      </c>
    </row>
    <row r="12" spans="1:4" ht="18" customHeight="1" x14ac:dyDescent="0.25">
      <c r="A12" s="9">
        <v>2264</v>
      </c>
      <c r="B12" s="104" t="s">
        <v>369</v>
      </c>
      <c r="C12" s="73">
        <v>0.01</v>
      </c>
      <c r="D12" s="7">
        <f t="shared" si="0"/>
        <v>1.1400000000000001</v>
      </c>
    </row>
    <row r="13" spans="1:4" ht="17.25" customHeight="1" x14ac:dyDescent="0.25">
      <c r="A13" s="9">
        <v>2311</v>
      </c>
      <c r="B13" s="104" t="s">
        <v>293</v>
      </c>
      <c r="C13" s="71">
        <v>0.03</v>
      </c>
      <c r="D13" s="7">
        <f t="shared" si="0"/>
        <v>3.42</v>
      </c>
    </row>
    <row r="14" spans="1:4" ht="15.75" x14ac:dyDescent="0.25">
      <c r="A14" s="9">
        <v>2322</v>
      </c>
      <c r="B14" s="104" t="s">
        <v>539</v>
      </c>
      <c r="C14" s="73">
        <v>4.91</v>
      </c>
      <c r="D14" s="7">
        <f t="shared" si="0"/>
        <v>559.74</v>
      </c>
    </row>
    <row r="15" spans="1:4" ht="31.5" x14ac:dyDescent="0.25">
      <c r="A15" s="9">
        <v>5238</v>
      </c>
      <c r="B15" s="104" t="s">
        <v>294</v>
      </c>
      <c r="C15" s="73">
        <v>0.01</v>
      </c>
      <c r="D15" s="7">
        <f t="shared" si="0"/>
        <v>1.1400000000000001</v>
      </c>
    </row>
    <row r="16" spans="1:4" ht="15.75" x14ac:dyDescent="0.25">
      <c r="A16" s="13"/>
      <c r="B16" s="126" t="s">
        <v>4</v>
      </c>
      <c r="C16" s="74">
        <f>SUM(C10:C15)</f>
        <v>179.32</v>
      </c>
      <c r="D16" s="75">
        <f>SUM(D10:D15)</f>
        <v>20442.48</v>
      </c>
    </row>
    <row r="17" spans="1:4" ht="15.75" x14ac:dyDescent="0.25">
      <c r="A17" s="6"/>
      <c r="B17" s="125" t="s">
        <v>5</v>
      </c>
      <c r="C17" s="71"/>
      <c r="D17" s="76"/>
    </row>
    <row r="18" spans="1:4" ht="262.14999999999998" customHeight="1" x14ac:dyDescent="0.25">
      <c r="A18" s="9">
        <v>1100</v>
      </c>
      <c r="B18" s="104" t="s">
        <v>1341</v>
      </c>
      <c r="C18" s="130">
        <f>0.24+2.05+3.27</f>
        <v>5.5600000000000005</v>
      </c>
      <c r="D18" s="7">
        <f t="shared" ref="D18:D35" si="1">C18*$D$39</f>
        <v>633.84</v>
      </c>
    </row>
    <row r="19" spans="1:4" ht="47.25" x14ac:dyDescent="0.25">
      <c r="A19" s="9">
        <v>1200</v>
      </c>
      <c r="B19" s="104" t="s">
        <v>1332</v>
      </c>
      <c r="C19" s="73">
        <f>ROUND(C18*0.2359,2)</f>
        <v>1.31</v>
      </c>
      <c r="D19" s="7">
        <f t="shared" si="1"/>
        <v>149.34</v>
      </c>
    </row>
    <row r="20" spans="1:4" ht="15.75" x14ac:dyDescent="0.25">
      <c r="A20" s="9">
        <v>2210</v>
      </c>
      <c r="B20" s="104" t="s">
        <v>395</v>
      </c>
      <c r="C20" s="79">
        <v>0.71</v>
      </c>
      <c r="D20" s="7">
        <f t="shared" si="1"/>
        <v>80.94</v>
      </c>
    </row>
    <row r="21" spans="1:4" ht="15.75" x14ac:dyDescent="0.25">
      <c r="A21" s="9">
        <v>2220</v>
      </c>
      <c r="B21" s="104" t="s">
        <v>1333</v>
      </c>
      <c r="C21" s="79">
        <v>3.12</v>
      </c>
      <c r="D21" s="7">
        <f t="shared" si="1"/>
        <v>355.68</v>
      </c>
    </row>
    <row r="22" spans="1:4" ht="31.5" x14ac:dyDescent="0.25">
      <c r="A22" s="9">
        <v>2230</v>
      </c>
      <c r="B22" s="104" t="s">
        <v>1334</v>
      </c>
      <c r="C22" s="71">
        <v>0.42</v>
      </c>
      <c r="D22" s="7">
        <f t="shared" si="1"/>
        <v>47.879999999999995</v>
      </c>
    </row>
    <row r="23" spans="1:4" ht="31.5" x14ac:dyDescent="0.25">
      <c r="A23" s="9">
        <v>2242</v>
      </c>
      <c r="B23" s="104" t="s">
        <v>1650</v>
      </c>
      <c r="C23" s="73">
        <v>2</v>
      </c>
      <c r="D23" s="7">
        <f t="shared" si="1"/>
        <v>228</v>
      </c>
    </row>
    <row r="24" spans="1:4" ht="31.5" customHeight="1" x14ac:dyDescent="0.25">
      <c r="A24" s="9">
        <v>2243</v>
      </c>
      <c r="B24" s="104" t="s">
        <v>427</v>
      </c>
      <c r="C24" s="73">
        <v>0.13</v>
      </c>
      <c r="D24" s="7">
        <f t="shared" si="1"/>
        <v>14.82</v>
      </c>
    </row>
    <row r="25" spans="1:4" ht="31.5" x14ac:dyDescent="0.25">
      <c r="A25" s="9">
        <v>2244</v>
      </c>
      <c r="B25" s="104" t="s">
        <v>1335</v>
      </c>
      <c r="C25" s="73">
        <v>0.33</v>
      </c>
      <c r="D25" s="7">
        <f t="shared" si="1"/>
        <v>37.620000000000005</v>
      </c>
    </row>
    <row r="26" spans="1:4" ht="32.25" customHeight="1" x14ac:dyDescent="0.25">
      <c r="A26" s="9">
        <v>2261</v>
      </c>
      <c r="B26" s="104" t="s">
        <v>1336</v>
      </c>
      <c r="C26" s="73">
        <v>12.26</v>
      </c>
      <c r="D26" s="7">
        <f t="shared" si="1"/>
        <v>1397.6399999999999</v>
      </c>
    </row>
    <row r="27" spans="1:4" ht="50.25" customHeight="1" x14ac:dyDescent="0.25">
      <c r="A27" s="163">
        <v>2250</v>
      </c>
      <c r="B27" s="104" t="s">
        <v>1337</v>
      </c>
      <c r="C27" s="73">
        <v>2.09</v>
      </c>
      <c r="D27" s="7">
        <f t="shared" si="1"/>
        <v>238.26</v>
      </c>
    </row>
    <row r="28" spans="1:4" ht="46.5" customHeight="1" x14ac:dyDescent="0.25">
      <c r="A28" s="164"/>
      <c r="B28" s="104" t="s">
        <v>1338</v>
      </c>
      <c r="C28" s="73">
        <v>1.9</v>
      </c>
      <c r="D28" s="7">
        <f t="shared" si="1"/>
        <v>216.6</v>
      </c>
    </row>
    <row r="29" spans="1:4" ht="15.75" x14ac:dyDescent="0.25">
      <c r="A29" s="9">
        <v>2262</v>
      </c>
      <c r="B29" s="104" t="s">
        <v>370</v>
      </c>
      <c r="C29" s="71">
        <v>7.66</v>
      </c>
      <c r="D29" s="7">
        <f t="shared" si="1"/>
        <v>873.24</v>
      </c>
    </row>
    <row r="30" spans="1:4" ht="15.75" x14ac:dyDescent="0.25">
      <c r="A30" s="9">
        <v>2311</v>
      </c>
      <c r="B30" s="104" t="s">
        <v>456</v>
      </c>
      <c r="C30" s="73">
        <v>0.45</v>
      </c>
      <c r="D30" s="7">
        <f t="shared" si="1"/>
        <v>51.300000000000004</v>
      </c>
    </row>
    <row r="31" spans="1:4" ht="18" customHeight="1" x14ac:dyDescent="0.25">
      <c r="A31" s="9">
        <v>2312</v>
      </c>
      <c r="B31" s="104" t="s">
        <v>482</v>
      </c>
      <c r="C31" s="71">
        <v>0.36</v>
      </c>
      <c r="D31" s="7">
        <f t="shared" si="1"/>
        <v>41.04</v>
      </c>
    </row>
    <row r="32" spans="1:4" ht="31.5" x14ac:dyDescent="0.25">
      <c r="A32" s="9">
        <v>2350</v>
      </c>
      <c r="B32" s="104" t="s">
        <v>500</v>
      </c>
      <c r="C32" s="73">
        <v>0.13</v>
      </c>
      <c r="D32" s="7">
        <f t="shared" si="1"/>
        <v>14.82</v>
      </c>
    </row>
    <row r="33" spans="1:4" ht="15.75" x14ac:dyDescent="0.25">
      <c r="A33" s="9">
        <v>2519</v>
      </c>
      <c r="B33" s="104" t="s">
        <v>371</v>
      </c>
      <c r="C33" s="73">
        <v>0.1</v>
      </c>
      <c r="D33" s="7">
        <f t="shared" si="1"/>
        <v>11.4</v>
      </c>
    </row>
    <row r="34" spans="1:4" ht="15.75" x14ac:dyDescent="0.25">
      <c r="A34" s="9">
        <v>5120</v>
      </c>
      <c r="B34" s="104" t="s">
        <v>904</v>
      </c>
      <c r="C34" s="71">
        <v>3.51</v>
      </c>
      <c r="D34" s="7">
        <f t="shared" si="1"/>
        <v>400.14</v>
      </c>
    </row>
    <row r="35" spans="1:4" ht="31.5" x14ac:dyDescent="0.25">
      <c r="A35" s="9">
        <v>5238</v>
      </c>
      <c r="B35" s="104" t="s">
        <v>825</v>
      </c>
      <c r="C35" s="73">
        <v>3.01</v>
      </c>
      <c r="D35" s="7">
        <f t="shared" si="1"/>
        <v>343.14</v>
      </c>
    </row>
    <row r="36" spans="1:4" ht="15.75" x14ac:dyDescent="0.25">
      <c r="A36" s="13"/>
      <c r="B36" s="131" t="s">
        <v>6</v>
      </c>
      <c r="C36" s="74">
        <f>SUM(C18:C35)</f>
        <v>45.050000000000004</v>
      </c>
      <c r="D36" s="75">
        <f>SUM(D18:D35)</f>
        <v>5135.7000000000007</v>
      </c>
    </row>
    <row r="37" spans="1:4" ht="15.75" x14ac:dyDescent="0.25">
      <c r="A37" s="13"/>
      <c r="B37" s="131" t="s">
        <v>7</v>
      </c>
      <c r="C37" s="74">
        <f>C16+C36</f>
        <v>224.37</v>
      </c>
      <c r="D37" s="75">
        <f>D16+D36</f>
        <v>25578.18</v>
      </c>
    </row>
    <row r="38" spans="1:4" ht="15.75" x14ac:dyDescent="0.25">
      <c r="A38" s="2"/>
      <c r="B38" s="119"/>
      <c r="C38" s="2"/>
      <c r="D38" s="2"/>
    </row>
    <row r="39" spans="1:4" ht="15.75" x14ac:dyDescent="0.25">
      <c r="A39" s="170" t="s">
        <v>9</v>
      </c>
      <c r="B39" s="171"/>
      <c r="C39" s="10"/>
      <c r="D39" s="6">
        <v>114</v>
      </c>
    </row>
    <row r="40" spans="1:4" ht="31.9" customHeight="1" x14ac:dyDescent="0.25">
      <c r="A40" s="170" t="s">
        <v>17</v>
      </c>
      <c r="B40" s="171"/>
      <c r="C40" s="10"/>
      <c r="D40" s="18">
        <f>D37/D39</f>
        <v>224.37</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39"/>
  <sheetViews>
    <sheetView view="pageBreakPreview" topLeftCell="C1" zoomScaleNormal="100" zoomScaleSheetLayoutView="100" workbookViewId="0">
      <selection activeCell="E1" sqref="E1:K1048576"/>
    </sheetView>
  </sheetViews>
  <sheetFormatPr defaultRowHeight="15" x14ac:dyDescent="0.25"/>
  <cols>
    <col min="1" max="1" width="12" customWidth="1"/>
    <col min="2" max="2" width="77" style="92" customWidth="1"/>
    <col min="3" max="3" width="18.28515625" customWidth="1"/>
    <col min="4" max="4" width="20.855468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168</v>
      </c>
      <c r="B5" s="172"/>
      <c r="C5" s="172"/>
      <c r="D5" s="172"/>
    </row>
    <row r="6" spans="1:4" ht="15.75" x14ac:dyDescent="0.25">
      <c r="A6" s="2"/>
      <c r="B6" s="119"/>
      <c r="C6" s="2"/>
      <c r="D6" s="2"/>
    </row>
    <row r="7" spans="1:4" ht="15.75" x14ac:dyDescent="0.25">
      <c r="A7" s="2" t="s">
        <v>12</v>
      </c>
      <c r="B7" s="119"/>
      <c r="C7" s="2"/>
      <c r="D7" s="2"/>
    </row>
    <row r="8" spans="1:4" ht="80.25" customHeight="1" x14ac:dyDescent="0.25">
      <c r="A8" s="4" t="s">
        <v>0</v>
      </c>
      <c r="B8" s="120" t="s">
        <v>1</v>
      </c>
      <c r="C8" s="4" t="s">
        <v>8</v>
      </c>
      <c r="D8" s="4" t="s">
        <v>2</v>
      </c>
    </row>
    <row r="9" spans="1:4" ht="15.75" x14ac:dyDescent="0.25">
      <c r="A9" s="6"/>
      <c r="B9" s="122" t="s">
        <v>3</v>
      </c>
      <c r="C9" s="71"/>
      <c r="D9" s="72"/>
    </row>
    <row r="10" spans="1:4" ht="96" customHeight="1" x14ac:dyDescent="0.25">
      <c r="A10" s="9">
        <v>1100</v>
      </c>
      <c r="B10" s="104" t="s">
        <v>949</v>
      </c>
      <c r="C10" s="73">
        <v>30.56</v>
      </c>
      <c r="D10" s="7">
        <f>C10*$D$36</f>
        <v>2444.7999999999997</v>
      </c>
    </row>
    <row r="11" spans="1:4" ht="48" customHeight="1" x14ac:dyDescent="0.25">
      <c r="A11" s="9">
        <v>1200</v>
      </c>
      <c r="B11" s="104" t="s">
        <v>950</v>
      </c>
      <c r="C11" s="73">
        <f>ROUND(C10*0.2359,2)+0.37</f>
        <v>7.58</v>
      </c>
      <c r="D11" s="7">
        <f t="shared" ref="D11:D12" si="0">C11*$D$36</f>
        <v>606.4</v>
      </c>
    </row>
    <row r="12" spans="1:4" ht="17.25" customHeight="1" x14ac:dyDescent="0.25">
      <c r="A12" s="9">
        <v>2311</v>
      </c>
      <c r="B12" s="104" t="s">
        <v>233</v>
      </c>
      <c r="C12" s="71">
        <v>0.06</v>
      </c>
      <c r="D12" s="7">
        <f t="shared" si="0"/>
        <v>4.8</v>
      </c>
    </row>
    <row r="13" spans="1:4" ht="48" customHeight="1" x14ac:dyDescent="0.25">
      <c r="A13" s="9">
        <v>5238</v>
      </c>
      <c r="B13" s="104" t="s">
        <v>234</v>
      </c>
      <c r="C13" s="73">
        <v>0.02</v>
      </c>
      <c r="D13" s="7">
        <f>C13*$D$36</f>
        <v>1.6</v>
      </c>
    </row>
    <row r="14" spans="1:4" ht="15.75" x14ac:dyDescent="0.25">
      <c r="A14" s="13"/>
      <c r="B14" s="126" t="s">
        <v>4</v>
      </c>
      <c r="C14" s="74">
        <f>SUM(C10:C13)</f>
        <v>38.220000000000006</v>
      </c>
      <c r="D14" s="75">
        <f>SUM(D10:D13)</f>
        <v>3057.6</v>
      </c>
    </row>
    <row r="15" spans="1:4" ht="15.75" x14ac:dyDescent="0.25">
      <c r="A15" s="6"/>
      <c r="B15" s="125" t="s">
        <v>5</v>
      </c>
      <c r="C15" s="71"/>
      <c r="D15" s="76"/>
    </row>
    <row r="16" spans="1:4" ht="259.5" customHeight="1" x14ac:dyDescent="0.25">
      <c r="A16" s="9">
        <v>1100</v>
      </c>
      <c r="B16" s="104" t="s">
        <v>1374</v>
      </c>
      <c r="C16" s="130">
        <f>0.24+2.05+3.27</f>
        <v>5.5600000000000005</v>
      </c>
      <c r="D16" s="7">
        <f>C16*$D$36</f>
        <v>444.80000000000007</v>
      </c>
    </row>
    <row r="17" spans="1:4" ht="49.5" customHeight="1" x14ac:dyDescent="0.25">
      <c r="A17" s="9">
        <v>1200</v>
      </c>
      <c r="B17" s="104" t="s">
        <v>1057</v>
      </c>
      <c r="C17" s="73">
        <f>ROUND(C16*0.2359,2)</f>
        <v>1.31</v>
      </c>
      <c r="D17" s="7">
        <f t="shared" ref="D17:D30" si="1">C17*$D$36</f>
        <v>104.80000000000001</v>
      </c>
    </row>
    <row r="18" spans="1:4" ht="15.75" x14ac:dyDescent="0.25">
      <c r="A18" s="9">
        <v>2210</v>
      </c>
      <c r="B18" s="124" t="s">
        <v>373</v>
      </c>
      <c r="C18" s="71">
        <v>0.16</v>
      </c>
      <c r="D18" s="7">
        <f t="shared" si="1"/>
        <v>12.8</v>
      </c>
    </row>
    <row r="19" spans="1:4" ht="15.75" x14ac:dyDescent="0.25">
      <c r="A19" s="9">
        <v>2220</v>
      </c>
      <c r="B19" s="104" t="s">
        <v>951</v>
      </c>
      <c r="C19" s="77">
        <v>0.68</v>
      </c>
      <c r="D19" s="7">
        <f t="shared" si="1"/>
        <v>54.400000000000006</v>
      </c>
    </row>
    <row r="20" spans="1:4" ht="48.75" customHeight="1" x14ac:dyDescent="0.25">
      <c r="A20" s="9">
        <v>2230</v>
      </c>
      <c r="B20" s="104" t="s">
        <v>952</v>
      </c>
      <c r="C20" s="71">
        <v>0.09</v>
      </c>
      <c r="D20" s="7">
        <f t="shared" si="1"/>
        <v>7.1999999999999993</v>
      </c>
    </row>
    <row r="21" spans="1:4" ht="31.5" x14ac:dyDescent="0.25">
      <c r="A21" s="9">
        <v>2243</v>
      </c>
      <c r="B21" s="124" t="s">
        <v>408</v>
      </c>
      <c r="C21" s="71">
        <v>0.03</v>
      </c>
      <c r="D21" s="7">
        <f t="shared" si="1"/>
        <v>2.4</v>
      </c>
    </row>
    <row r="22" spans="1:4" ht="33.75" customHeight="1" x14ac:dyDescent="0.25">
      <c r="A22" s="9">
        <v>2244</v>
      </c>
      <c r="B22" s="104" t="s">
        <v>953</v>
      </c>
      <c r="C22" s="71">
        <v>7.0000000000000007E-2</v>
      </c>
      <c r="D22" s="7">
        <f t="shared" si="1"/>
        <v>5.6000000000000005</v>
      </c>
    </row>
    <row r="23" spans="1:4" ht="15.75" x14ac:dyDescent="0.25">
      <c r="A23" s="9">
        <v>2261</v>
      </c>
      <c r="B23" s="104" t="s">
        <v>954</v>
      </c>
      <c r="C23" s="71">
        <v>2.68</v>
      </c>
      <c r="D23" s="7">
        <f t="shared" si="1"/>
        <v>214.4</v>
      </c>
    </row>
    <row r="24" spans="1:4" ht="35.450000000000003" customHeight="1" x14ac:dyDescent="0.25">
      <c r="A24" s="163">
        <v>2250</v>
      </c>
      <c r="B24" s="104" t="s">
        <v>955</v>
      </c>
      <c r="C24" s="73">
        <v>0.46</v>
      </c>
      <c r="D24" s="7">
        <f t="shared" si="1"/>
        <v>36.800000000000004</v>
      </c>
    </row>
    <row r="25" spans="1:4" ht="48.75" customHeight="1" x14ac:dyDescent="0.25">
      <c r="A25" s="164"/>
      <c r="B25" s="104" t="s">
        <v>956</v>
      </c>
      <c r="C25" s="73">
        <v>0.42</v>
      </c>
      <c r="D25" s="7">
        <f t="shared" si="1"/>
        <v>33.6</v>
      </c>
    </row>
    <row r="26" spans="1:4" ht="15.75" x14ac:dyDescent="0.25">
      <c r="A26" s="9">
        <v>2311</v>
      </c>
      <c r="B26" s="124" t="s">
        <v>433</v>
      </c>
      <c r="C26" s="73">
        <v>0.1</v>
      </c>
      <c r="D26" s="7">
        <f t="shared" si="1"/>
        <v>8</v>
      </c>
    </row>
    <row r="27" spans="1:4" ht="15.75" x14ac:dyDescent="0.25">
      <c r="A27" s="9">
        <v>2312</v>
      </c>
      <c r="B27" s="124" t="s">
        <v>235</v>
      </c>
      <c r="C27" s="71">
        <v>0.08</v>
      </c>
      <c r="D27" s="7">
        <f t="shared" si="1"/>
        <v>6.4</v>
      </c>
    </row>
    <row r="28" spans="1:4" ht="31.5" x14ac:dyDescent="0.25">
      <c r="A28" s="9">
        <v>2350</v>
      </c>
      <c r="B28" s="124" t="s">
        <v>236</v>
      </c>
      <c r="C28" s="71">
        <f>0.01+0.01+0.01</f>
        <v>0.03</v>
      </c>
      <c r="D28" s="7">
        <f t="shared" si="1"/>
        <v>2.4</v>
      </c>
    </row>
    <row r="29" spans="1:4" ht="15.75" x14ac:dyDescent="0.25">
      <c r="A29" s="9">
        <v>5120</v>
      </c>
      <c r="B29" s="104" t="s">
        <v>751</v>
      </c>
      <c r="C29" s="71">
        <v>0.77</v>
      </c>
      <c r="D29" s="7">
        <f t="shared" si="1"/>
        <v>61.6</v>
      </c>
    </row>
    <row r="30" spans="1:4" ht="31.5" customHeight="1" x14ac:dyDescent="0.25">
      <c r="A30" s="9">
        <v>5238</v>
      </c>
      <c r="B30" s="104" t="s">
        <v>752</v>
      </c>
      <c r="C30" s="71">
        <v>0.66</v>
      </c>
      <c r="D30" s="7">
        <f t="shared" si="1"/>
        <v>52.800000000000004</v>
      </c>
    </row>
    <row r="31" spans="1:4" x14ac:dyDescent="0.25">
      <c r="A31" s="13"/>
      <c r="B31" s="131" t="s">
        <v>6</v>
      </c>
      <c r="C31" s="74">
        <f>SUM(C16:C30)</f>
        <v>13.100000000000001</v>
      </c>
      <c r="D31" s="75">
        <f>SUM(D16:D30)</f>
        <v>1048</v>
      </c>
    </row>
    <row r="32" spans="1:4" ht="15.75" x14ac:dyDescent="0.25">
      <c r="A32" s="13"/>
      <c r="B32" s="131" t="s">
        <v>221</v>
      </c>
      <c r="C32" s="74">
        <f>C31+C14</f>
        <v>51.320000000000007</v>
      </c>
      <c r="D32" s="75">
        <f>D31+D14</f>
        <v>4105.6000000000004</v>
      </c>
    </row>
    <row r="33" spans="1:4" ht="15.75" x14ac:dyDescent="0.25">
      <c r="A33" s="13"/>
      <c r="B33" s="131" t="s">
        <v>220</v>
      </c>
      <c r="C33" s="74">
        <f>C32*0.21</f>
        <v>10.777200000000001</v>
      </c>
      <c r="D33" s="75">
        <f>D32*0.21</f>
        <v>862.17600000000004</v>
      </c>
    </row>
    <row r="34" spans="1:4" ht="15.75" x14ac:dyDescent="0.25">
      <c r="A34" s="13"/>
      <c r="B34" s="131" t="s">
        <v>222</v>
      </c>
      <c r="C34" s="74">
        <f>C32+C33</f>
        <v>62.097200000000008</v>
      </c>
      <c r="D34" s="100">
        <f>D32+D33</f>
        <v>4967.7760000000007</v>
      </c>
    </row>
    <row r="35" spans="1:4" ht="15.75" x14ac:dyDescent="0.25">
      <c r="A35" s="2"/>
      <c r="B35" s="119"/>
      <c r="C35" s="2"/>
      <c r="D35" s="2"/>
    </row>
    <row r="36" spans="1:4" ht="15.75" x14ac:dyDescent="0.25">
      <c r="A36" s="170" t="s">
        <v>9</v>
      </c>
      <c r="B36" s="171"/>
      <c r="C36" s="10"/>
      <c r="D36" s="6">
        <v>80</v>
      </c>
    </row>
    <row r="37" spans="1:4" ht="30.6" customHeight="1" x14ac:dyDescent="0.25">
      <c r="A37" s="170" t="s">
        <v>17</v>
      </c>
      <c r="B37" s="171"/>
      <c r="C37" s="10"/>
      <c r="D37" s="18">
        <f>D34/D36</f>
        <v>62.097200000000008</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8" fitToHeight="0" orientation="portrait" r:id="rId1"/>
  <headerFooter>
    <oddFooter>&amp;C&amp;"Times New Roman,Regular"&amp;12&amp;P</oddFooter>
  </headerFooter>
  <rowBreaks count="1" manualBreakCount="1">
    <brk id="27" max="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42"/>
  <sheetViews>
    <sheetView view="pageBreakPreview" topLeftCell="A28" zoomScaleNormal="100" zoomScaleSheetLayoutView="100" workbookViewId="0">
      <selection activeCell="E1" sqref="E1:J1048576"/>
    </sheetView>
  </sheetViews>
  <sheetFormatPr defaultRowHeight="15" x14ac:dyDescent="0.25"/>
  <cols>
    <col min="1" max="1" width="13.7109375" customWidth="1"/>
    <col min="2" max="2" width="88.42578125" style="92" customWidth="1"/>
    <col min="3" max="3" width="12.5703125" customWidth="1"/>
    <col min="4" max="4" width="20.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210</v>
      </c>
      <c r="B5" s="172"/>
      <c r="C5" s="172"/>
      <c r="D5" s="172"/>
    </row>
    <row r="6" spans="1:4" ht="15.75" x14ac:dyDescent="0.25">
      <c r="A6" s="2"/>
      <c r="B6" s="119"/>
      <c r="C6" s="2"/>
      <c r="D6" s="2"/>
    </row>
    <row r="7" spans="1:4" ht="15.75" x14ac:dyDescent="0.25">
      <c r="A7" s="2" t="s">
        <v>12</v>
      </c>
      <c r="B7" s="119"/>
      <c r="C7" s="2"/>
      <c r="D7" s="2"/>
    </row>
    <row r="8" spans="1:4" ht="93" customHeight="1" x14ac:dyDescent="0.25">
      <c r="A8" s="4" t="s">
        <v>0</v>
      </c>
      <c r="B8" s="120" t="s">
        <v>1</v>
      </c>
      <c r="C8" s="4" t="s">
        <v>8</v>
      </c>
      <c r="D8" s="4" t="s">
        <v>2</v>
      </c>
    </row>
    <row r="9" spans="1:4" ht="15.75" x14ac:dyDescent="0.25">
      <c r="A9" s="6"/>
      <c r="B9" s="122" t="s">
        <v>3</v>
      </c>
      <c r="C9" s="71"/>
      <c r="D9" s="72"/>
    </row>
    <row r="10" spans="1:4" ht="87" customHeight="1" x14ac:dyDescent="0.25">
      <c r="A10" s="9">
        <v>1100</v>
      </c>
      <c r="B10" s="104" t="s">
        <v>1339</v>
      </c>
      <c r="C10" s="73">
        <v>130.97999999999999</v>
      </c>
      <c r="D10" s="7">
        <f>C10*$D$39</f>
        <v>654.9</v>
      </c>
    </row>
    <row r="11" spans="1:4" ht="36.6" customHeight="1" x14ac:dyDescent="0.25">
      <c r="A11" s="9">
        <v>1200</v>
      </c>
      <c r="B11" s="104" t="s">
        <v>1340</v>
      </c>
      <c r="C11" s="73">
        <f>ROUND(C10*0.2359,2)+1.59</f>
        <v>32.49</v>
      </c>
      <c r="D11" s="7">
        <f t="shared" ref="D11:D14" si="0">C11*$D$39</f>
        <v>162.45000000000002</v>
      </c>
    </row>
    <row r="12" spans="1:4" ht="17.25" customHeight="1" x14ac:dyDescent="0.25">
      <c r="A12" s="9">
        <v>2264</v>
      </c>
      <c r="B12" s="104" t="s">
        <v>348</v>
      </c>
      <c r="C12" s="73">
        <v>0.01</v>
      </c>
      <c r="D12" s="7">
        <f t="shared" si="0"/>
        <v>0.05</v>
      </c>
    </row>
    <row r="13" spans="1:4" ht="18" customHeight="1" x14ac:dyDescent="0.25">
      <c r="A13" s="9">
        <v>2311</v>
      </c>
      <c r="B13" s="104" t="s">
        <v>295</v>
      </c>
      <c r="C13" s="71">
        <v>0.03</v>
      </c>
      <c r="D13" s="7">
        <f t="shared" si="0"/>
        <v>0.15</v>
      </c>
    </row>
    <row r="14" spans="1:4" ht="15.75" x14ac:dyDescent="0.25">
      <c r="A14" s="9">
        <v>2322</v>
      </c>
      <c r="B14" s="124" t="s">
        <v>533</v>
      </c>
      <c r="C14" s="73">
        <v>4.91</v>
      </c>
      <c r="D14" s="7">
        <f t="shared" si="0"/>
        <v>24.55</v>
      </c>
    </row>
    <row r="15" spans="1:4" ht="31.5" x14ac:dyDescent="0.25">
      <c r="A15" s="9">
        <v>5238</v>
      </c>
      <c r="B15" s="104" t="s">
        <v>296</v>
      </c>
      <c r="C15" s="73">
        <v>0.01</v>
      </c>
      <c r="D15" s="7">
        <f>C15*$D$39</f>
        <v>0.05</v>
      </c>
    </row>
    <row r="16" spans="1:4" ht="15.75" x14ac:dyDescent="0.25">
      <c r="A16" s="13"/>
      <c r="B16" s="126" t="s">
        <v>4</v>
      </c>
      <c r="C16" s="74">
        <f>SUM(C10:C15)</f>
        <v>168.42999999999998</v>
      </c>
      <c r="D16" s="75">
        <f>SUM(D10:D15)</f>
        <v>842.14999999999986</v>
      </c>
    </row>
    <row r="17" spans="1:4" ht="15.75" x14ac:dyDescent="0.25">
      <c r="A17" s="6"/>
      <c r="B17" s="125" t="s">
        <v>5</v>
      </c>
      <c r="C17" s="71"/>
      <c r="D17" s="76"/>
    </row>
    <row r="18" spans="1:4" ht="211.15" customHeight="1" x14ac:dyDescent="0.25">
      <c r="A18" s="9">
        <v>1100</v>
      </c>
      <c r="B18" s="104" t="s">
        <v>1342</v>
      </c>
      <c r="C18" s="130">
        <f>0.24+2.05+3.27</f>
        <v>5.5600000000000005</v>
      </c>
      <c r="D18" s="7">
        <f t="shared" ref="D18:D35" si="1">C18*$D$39</f>
        <v>27.800000000000004</v>
      </c>
    </row>
    <row r="19" spans="1:4" ht="34.5" customHeight="1" x14ac:dyDescent="0.25">
      <c r="A19" s="9">
        <v>1200</v>
      </c>
      <c r="B19" s="104" t="s">
        <v>857</v>
      </c>
      <c r="C19" s="73">
        <f>ROUND(C18*0.2409,2)</f>
        <v>1.34</v>
      </c>
      <c r="D19" s="7">
        <f t="shared" si="1"/>
        <v>6.7</v>
      </c>
    </row>
    <row r="20" spans="1:4" ht="15.75" x14ac:dyDescent="0.25">
      <c r="A20" s="9">
        <v>2210</v>
      </c>
      <c r="B20" s="104" t="s">
        <v>396</v>
      </c>
      <c r="C20" s="79">
        <v>0.66</v>
      </c>
      <c r="D20" s="7">
        <f t="shared" si="1"/>
        <v>3.3000000000000003</v>
      </c>
    </row>
    <row r="21" spans="1:4" ht="15.75" x14ac:dyDescent="0.25">
      <c r="A21" s="9">
        <v>2220</v>
      </c>
      <c r="B21" s="104" t="s">
        <v>1377</v>
      </c>
      <c r="C21" s="79">
        <v>2.93</v>
      </c>
      <c r="D21" s="7">
        <f t="shared" si="1"/>
        <v>14.65</v>
      </c>
    </row>
    <row r="22" spans="1:4" ht="33" customHeight="1" x14ac:dyDescent="0.25">
      <c r="A22" s="9">
        <v>2230</v>
      </c>
      <c r="B22" s="104" t="s">
        <v>1378</v>
      </c>
      <c r="C22" s="73">
        <v>0.4</v>
      </c>
      <c r="D22" s="7">
        <f t="shared" si="1"/>
        <v>2</v>
      </c>
    </row>
    <row r="23" spans="1:4" ht="15.75" x14ac:dyDescent="0.25">
      <c r="A23" s="9">
        <v>2242</v>
      </c>
      <c r="B23" s="104" t="s">
        <v>1651</v>
      </c>
      <c r="C23" s="73">
        <v>2</v>
      </c>
      <c r="D23" s="7">
        <f t="shared" si="1"/>
        <v>10</v>
      </c>
    </row>
    <row r="24" spans="1:4" ht="33.75" customHeight="1" x14ac:dyDescent="0.25">
      <c r="A24" s="9">
        <v>2243</v>
      </c>
      <c r="B24" s="104" t="s">
        <v>428</v>
      </c>
      <c r="C24" s="73">
        <v>0.12</v>
      </c>
      <c r="D24" s="7">
        <f t="shared" si="1"/>
        <v>0.6</v>
      </c>
    </row>
    <row r="25" spans="1:4" ht="31.5" customHeight="1" x14ac:dyDescent="0.25">
      <c r="A25" s="9">
        <v>2244</v>
      </c>
      <c r="B25" s="104" t="s">
        <v>1379</v>
      </c>
      <c r="C25" s="73">
        <v>0.31</v>
      </c>
      <c r="D25" s="7">
        <f t="shared" si="1"/>
        <v>1.55</v>
      </c>
    </row>
    <row r="26" spans="1:4" ht="30.75" customHeight="1" x14ac:dyDescent="0.25">
      <c r="A26" s="9">
        <v>2261</v>
      </c>
      <c r="B26" s="104" t="s">
        <v>1380</v>
      </c>
      <c r="C26" s="73">
        <v>11.5</v>
      </c>
      <c r="D26" s="7">
        <f t="shared" si="1"/>
        <v>57.5</v>
      </c>
    </row>
    <row r="27" spans="1:4" ht="36.6" customHeight="1" x14ac:dyDescent="0.25">
      <c r="A27" s="163">
        <v>2250</v>
      </c>
      <c r="B27" s="104" t="s">
        <v>1381</v>
      </c>
      <c r="C27" s="73">
        <v>1.96</v>
      </c>
      <c r="D27" s="7">
        <f t="shared" si="1"/>
        <v>9.8000000000000007</v>
      </c>
    </row>
    <row r="28" spans="1:4" ht="37.15" customHeight="1" x14ac:dyDescent="0.25">
      <c r="A28" s="164"/>
      <c r="B28" s="104" t="s">
        <v>1382</v>
      </c>
      <c r="C28" s="73">
        <v>1.78</v>
      </c>
      <c r="D28" s="7">
        <f t="shared" si="1"/>
        <v>8.9</v>
      </c>
    </row>
    <row r="29" spans="1:4" ht="15.75" x14ac:dyDescent="0.25">
      <c r="A29" s="9">
        <v>2262</v>
      </c>
      <c r="B29" s="104" t="s">
        <v>350</v>
      </c>
      <c r="C29" s="71">
        <v>7.66</v>
      </c>
      <c r="D29" s="7">
        <f t="shared" si="1"/>
        <v>38.299999999999997</v>
      </c>
    </row>
    <row r="30" spans="1:4" ht="18" customHeight="1" x14ac:dyDescent="0.25">
      <c r="A30" s="9">
        <v>2311</v>
      </c>
      <c r="B30" s="104" t="s">
        <v>457</v>
      </c>
      <c r="C30" s="73">
        <v>0.42</v>
      </c>
      <c r="D30" s="7">
        <f t="shared" si="1"/>
        <v>2.1</v>
      </c>
    </row>
    <row r="31" spans="1:4" ht="16.5" customHeight="1" x14ac:dyDescent="0.25">
      <c r="A31" s="9">
        <v>2312</v>
      </c>
      <c r="B31" s="104" t="s">
        <v>483</v>
      </c>
      <c r="C31" s="71">
        <v>0.33</v>
      </c>
      <c r="D31" s="7">
        <f t="shared" si="1"/>
        <v>1.6500000000000001</v>
      </c>
    </row>
    <row r="32" spans="1:4" ht="15.75" x14ac:dyDescent="0.25">
      <c r="A32" s="9">
        <v>2350</v>
      </c>
      <c r="B32" s="104" t="s">
        <v>501</v>
      </c>
      <c r="C32" s="73">
        <v>0.12</v>
      </c>
      <c r="D32" s="7">
        <f t="shared" si="1"/>
        <v>0.6</v>
      </c>
    </row>
    <row r="33" spans="1:4" ht="15.75" x14ac:dyDescent="0.25">
      <c r="A33" s="9">
        <v>2519</v>
      </c>
      <c r="B33" s="104" t="s">
        <v>351</v>
      </c>
      <c r="C33" s="73">
        <v>0.1</v>
      </c>
      <c r="D33" s="7">
        <f t="shared" si="1"/>
        <v>0.5</v>
      </c>
    </row>
    <row r="34" spans="1:4" ht="15.75" x14ac:dyDescent="0.25">
      <c r="A34" s="9">
        <v>5120</v>
      </c>
      <c r="B34" s="104" t="s">
        <v>826</v>
      </c>
      <c r="C34" s="73">
        <v>3.29</v>
      </c>
      <c r="D34" s="7">
        <f t="shared" si="1"/>
        <v>16.45</v>
      </c>
    </row>
    <row r="35" spans="1:4" ht="15.75" x14ac:dyDescent="0.25">
      <c r="A35" s="9">
        <v>5238</v>
      </c>
      <c r="B35" s="104" t="s">
        <v>827</v>
      </c>
      <c r="C35" s="73">
        <v>2.82</v>
      </c>
      <c r="D35" s="7">
        <f t="shared" si="1"/>
        <v>14.1</v>
      </c>
    </row>
    <row r="36" spans="1:4" ht="15.75" x14ac:dyDescent="0.25">
      <c r="A36" s="13"/>
      <c r="B36" s="131" t="s">
        <v>6</v>
      </c>
      <c r="C36" s="74">
        <f>SUM(C18:C35)</f>
        <v>43.3</v>
      </c>
      <c r="D36" s="75">
        <f>SUM(D18:D35)</f>
        <v>216.5</v>
      </c>
    </row>
    <row r="37" spans="1:4" ht="15.75" x14ac:dyDescent="0.25">
      <c r="A37" s="13"/>
      <c r="B37" s="131" t="s">
        <v>7</v>
      </c>
      <c r="C37" s="74">
        <f>C16+C36</f>
        <v>211.72999999999996</v>
      </c>
      <c r="D37" s="75">
        <f>D16+D36</f>
        <v>1058.6499999999999</v>
      </c>
    </row>
    <row r="38" spans="1:4" ht="15.75" x14ac:dyDescent="0.25">
      <c r="A38" s="2"/>
      <c r="B38" s="119"/>
      <c r="C38" s="2"/>
      <c r="D38" s="2"/>
    </row>
    <row r="39" spans="1:4" ht="15.75" x14ac:dyDescent="0.25">
      <c r="A39" s="170" t="s">
        <v>9</v>
      </c>
      <c r="B39" s="171"/>
      <c r="C39" s="10"/>
      <c r="D39" s="6">
        <v>5</v>
      </c>
    </row>
    <row r="40" spans="1:4" ht="31.9" customHeight="1" x14ac:dyDescent="0.25">
      <c r="A40" s="170" t="s">
        <v>17</v>
      </c>
      <c r="B40" s="171"/>
      <c r="C40" s="10"/>
      <c r="D40" s="18">
        <f>D37/D39</f>
        <v>211.72999999999996</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4" fitToHeight="0" orientation="portrait" r:id="rId1"/>
  <headerFooter>
    <oddFooter>&amp;C&amp;"Times New Roman,Regular"&amp;12&amp;P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D41"/>
  <sheetViews>
    <sheetView view="pageBreakPreview" zoomScaleNormal="100" zoomScaleSheetLayoutView="100" workbookViewId="0">
      <selection activeCell="F1" sqref="F1:I1048576"/>
    </sheetView>
  </sheetViews>
  <sheetFormatPr defaultRowHeight="15" x14ac:dyDescent="0.25"/>
  <cols>
    <col min="1" max="1" width="15.5703125" customWidth="1"/>
    <col min="2" max="2" width="91.5703125" style="92" customWidth="1"/>
    <col min="3" max="3" width="12.5703125" customWidth="1"/>
    <col min="4" max="4" width="20.140625" customWidth="1"/>
  </cols>
  <sheetData>
    <row r="1" spans="1:4" ht="15.75" x14ac:dyDescent="0.25">
      <c r="A1" s="167" t="s">
        <v>10</v>
      </c>
      <c r="B1" s="167"/>
      <c r="C1" s="167"/>
      <c r="D1" s="167"/>
    </row>
    <row r="2" spans="1:4" ht="15.75" x14ac:dyDescent="0.25">
      <c r="A2" s="168" t="s">
        <v>11</v>
      </c>
      <c r="B2" s="168"/>
      <c r="C2" s="28"/>
      <c r="D2" s="28"/>
    </row>
    <row r="3" spans="1:4" ht="15.75" x14ac:dyDescent="0.25">
      <c r="A3" s="31"/>
      <c r="B3" s="134"/>
      <c r="C3" s="28"/>
      <c r="D3" s="28"/>
    </row>
    <row r="4" spans="1:4" ht="18.75" customHeight="1" x14ac:dyDescent="0.25">
      <c r="A4" s="169" t="s">
        <v>876</v>
      </c>
      <c r="B4" s="169"/>
      <c r="C4" s="169"/>
      <c r="D4" s="169"/>
    </row>
    <row r="5" spans="1:4" ht="13.9" customHeight="1" x14ac:dyDescent="0.25">
      <c r="A5" s="2"/>
      <c r="B5" s="119"/>
      <c r="C5" s="2"/>
      <c r="D5" s="2"/>
    </row>
    <row r="6" spans="1:4" ht="15.75" x14ac:dyDescent="0.25">
      <c r="A6" s="2" t="s">
        <v>12</v>
      </c>
      <c r="B6" s="119"/>
      <c r="C6" s="2"/>
      <c r="D6" s="2"/>
    </row>
    <row r="7" spans="1:4" ht="78.75" x14ac:dyDescent="0.25">
      <c r="A7" s="4" t="s">
        <v>0</v>
      </c>
      <c r="B7" s="120" t="s">
        <v>1</v>
      </c>
      <c r="C7" s="4" t="s">
        <v>8</v>
      </c>
      <c r="D7" s="4" t="s">
        <v>2</v>
      </c>
    </row>
    <row r="8" spans="1:4" ht="15.75" x14ac:dyDescent="0.25">
      <c r="A8" s="6"/>
      <c r="B8" s="122" t="s">
        <v>3</v>
      </c>
      <c r="C8" s="71"/>
      <c r="D8" s="72"/>
    </row>
    <row r="9" spans="1:4" ht="80.25" customHeight="1" x14ac:dyDescent="0.25">
      <c r="A9" s="9">
        <v>1100</v>
      </c>
      <c r="B9" s="104" t="s">
        <v>1384</v>
      </c>
      <c r="C9" s="73">
        <v>26.2</v>
      </c>
      <c r="D9" s="7">
        <f>C9*$D$38</f>
        <v>26.2</v>
      </c>
    </row>
    <row r="10" spans="1:4" ht="41.25" customHeight="1" x14ac:dyDescent="0.25">
      <c r="A10" s="9">
        <v>1200</v>
      </c>
      <c r="B10" s="104" t="s">
        <v>1383</v>
      </c>
      <c r="C10" s="73">
        <f>ROUND(C9*0.2359,2)+0.32</f>
        <v>6.5</v>
      </c>
      <c r="D10" s="7">
        <f t="shared" ref="D10:D13" si="0">C10*$D$38</f>
        <v>6.5</v>
      </c>
    </row>
    <row r="11" spans="1:4" ht="16.5" customHeight="1" x14ac:dyDescent="0.25">
      <c r="A11" s="9">
        <v>2264</v>
      </c>
      <c r="B11" s="104" t="s">
        <v>363</v>
      </c>
      <c r="C11" s="78">
        <v>0.01</v>
      </c>
      <c r="D11" s="7">
        <f t="shared" si="0"/>
        <v>0.01</v>
      </c>
    </row>
    <row r="12" spans="1:4" ht="15.75" customHeight="1" x14ac:dyDescent="0.25">
      <c r="A12" s="9">
        <v>2311</v>
      </c>
      <c r="B12" s="104" t="s">
        <v>279</v>
      </c>
      <c r="C12" s="105">
        <v>0.06</v>
      </c>
      <c r="D12" s="7">
        <f t="shared" si="0"/>
        <v>0.06</v>
      </c>
    </row>
    <row r="13" spans="1:4" ht="15.75" x14ac:dyDescent="0.25">
      <c r="A13" s="9">
        <v>2322</v>
      </c>
      <c r="B13" s="104" t="s">
        <v>537</v>
      </c>
      <c r="C13" s="78">
        <v>4.91</v>
      </c>
      <c r="D13" s="7">
        <f t="shared" si="0"/>
        <v>4.91</v>
      </c>
    </row>
    <row r="14" spans="1:4" ht="31.5" x14ac:dyDescent="0.25">
      <c r="A14" s="9">
        <v>5238</v>
      </c>
      <c r="B14" s="104" t="s">
        <v>286</v>
      </c>
      <c r="C14" s="73">
        <v>0.02</v>
      </c>
      <c r="D14" s="7">
        <f>C14*$D$38</f>
        <v>0.02</v>
      </c>
    </row>
    <row r="15" spans="1:4" ht="15.75" x14ac:dyDescent="0.25">
      <c r="A15" s="13"/>
      <c r="B15" s="126" t="s">
        <v>4</v>
      </c>
      <c r="C15" s="74">
        <f>SUM(C9:C14)</f>
        <v>37.70000000000001</v>
      </c>
      <c r="D15" s="75">
        <f>SUM(D9:D14)</f>
        <v>37.70000000000001</v>
      </c>
    </row>
    <row r="16" spans="1:4" ht="15.75" x14ac:dyDescent="0.25">
      <c r="A16" s="6"/>
      <c r="B16" s="125" t="s">
        <v>5</v>
      </c>
      <c r="C16" s="71"/>
      <c r="D16" s="76"/>
    </row>
    <row r="17" spans="1:4" ht="215.25" customHeight="1" x14ac:dyDescent="0.25">
      <c r="A17" s="9">
        <v>1100</v>
      </c>
      <c r="B17" s="104" t="s">
        <v>1349</v>
      </c>
      <c r="C17" s="130">
        <f>0.24+2.05+3.27</f>
        <v>5.5600000000000005</v>
      </c>
      <c r="D17" s="7">
        <f t="shared" ref="D17:D34" si="1">C17*$D$38</f>
        <v>5.5600000000000005</v>
      </c>
    </row>
    <row r="18" spans="1:4" ht="30.75" customHeight="1" x14ac:dyDescent="0.25">
      <c r="A18" s="9">
        <v>1200</v>
      </c>
      <c r="B18" s="104" t="s">
        <v>1246</v>
      </c>
      <c r="C18" s="73">
        <f>ROUND(C17*0.2359,2)</f>
        <v>1.31</v>
      </c>
      <c r="D18" s="7">
        <f t="shared" si="1"/>
        <v>1.31</v>
      </c>
    </row>
    <row r="19" spans="1:4" ht="15.75" x14ac:dyDescent="0.25">
      <c r="A19" s="9">
        <v>2210</v>
      </c>
      <c r="B19" s="104" t="s">
        <v>397</v>
      </c>
      <c r="C19" s="71">
        <v>0.13</v>
      </c>
      <c r="D19" s="7">
        <f t="shared" si="1"/>
        <v>0.13</v>
      </c>
    </row>
    <row r="20" spans="1:4" ht="17.25" customHeight="1" x14ac:dyDescent="0.25">
      <c r="A20" s="9">
        <v>2220</v>
      </c>
      <c r="B20" s="104" t="s">
        <v>1385</v>
      </c>
      <c r="C20" s="77">
        <v>0.59</v>
      </c>
      <c r="D20" s="7">
        <f t="shared" si="1"/>
        <v>0.59</v>
      </c>
    </row>
    <row r="21" spans="1:4" ht="31.5" x14ac:dyDescent="0.25">
      <c r="A21" s="9">
        <v>2230</v>
      </c>
      <c r="B21" s="104" t="s">
        <v>1386</v>
      </c>
      <c r="C21" s="73">
        <v>0.08</v>
      </c>
      <c r="D21" s="7">
        <f t="shared" si="1"/>
        <v>0.08</v>
      </c>
    </row>
    <row r="22" spans="1:4" ht="18.75" customHeight="1" x14ac:dyDescent="0.25">
      <c r="A22" s="9">
        <v>2242</v>
      </c>
      <c r="B22" s="104" t="s">
        <v>1652</v>
      </c>
      <c r="C22" s="73">
        <v>2</v>
      </c>
      <c r="D22" s="7">
        <f t="shared" si="1"/>
        <v>2</v>
      </c>
    </row>
    <row r="23" spans="1:4" ht="15.75" x14ac:dyDescent="0.25">
      <c r="A23" s="9">
        <v>2243</v>
      </c>
      <c r="B23" s="104" t="s">
        <v>429</v>
      </c>
      <c r="C23" s="71">
        <v>0.02</v>
      </c>
      <c r="D23" s="7">
        <f t="shared" si="1"/>
        <v>0.02</v>
      </c>
    </row>
    <row r="24" spans="1:4" ht="33.75" customHeight="1" x14ac:dyDescent="0.25">
      <c r="A24" s="9">
        <v>2244</v>
      </c>
      <c r="B24" s="104" t="s">
        <v>1387</v>
      </c>
      <c r="C24" s="73">
        <v>0.06</v>
      </c>
      <c r="D24" s="7">
        <f t="shared" si="1"/>
        <v>0.06</v>
      </c>
    </row>
    <row r="25" spans="1:4" ht="15.75" x14ac:dyDescent="0.25">
      <c r="A25" s="9">
        <v>2261</v>
      </c>
      <c r="B25" s="104" t="s">
        <v>1388</v>
      </c>
      <c r="C25" s="71">
        <v>2.2999999999999998</v>
      </c>
      <c r="D25" s="7">
        <f t="shared" si="1"/>
        <v>2.2999999999999998</v>
      </c>
    </row>
    <row r="26" spans="1:4" ht="31.5" customHeight="1" x14ac:dyDescent="0.25">
      <c r="A26" s="163">
        <v>2250</v>
      </c>
      <c r="B26" s="124" t="s">
        <v>1389</v>
      </c>
      <c r="C26" s="73">
        <v>0.39</v>
      </c>
      <c r="D26" s="7">
        <f t="shared" si="1"/>
        <v>0.39</v>
      </c>
    </row>
    <row r="27" spans="1:4" ht="30.75" customHeight="1" x14ac:dyDescent="0.25">
      <c r="A27" s="164"/>
      <c r="B27" s="104" t="s">
        <v>1390</v>
      </c>
      <c r="C27" s="73">
        <v>0.36</v>
      </c>
      <c r="D27" s="7">
        <f t="shared" si="1"/>
        <v>0.36</v>
      </c>
    </row>
    <row r="28" spans="1:4" ht="16.5" customHeight="1" x14ac:dyDescent="0.25">
      <c r="A28" s="9">
        <v>2262</v>
      </c>
      <c r="B28" s="104" t="s">
        <v>364</v>
      </c>
      <c r="C28" s="105">
        <v>7.66</v>
      </c>
      <c r="D28" s="7">
        <f t="shared" si="1"/>
        <v>7.66</v>
      </c>
    </row>
    <row r="29" spans="1:4" ht="15.75" x14ac:dyDescent="0.25">
      <c r="A29" s="9">
        <v>2311</v>
      </c>
      <c r="B29" s="104" t="s">
        <v>734</v>
      </c>
      <c r="C29" s="78">
        <v>0.08</v>
      </c>
      <c r="D29" s="7">
        <f t="shared" si="1"/>
        <v>0.08</v>
      </c>
    </row>
    <row r="30" spans="1:4" ht="15.75" x14ac:dyDescent="0.25">
      <c r="A30" s="9">
        <v>2312</v>
      </c>
      <c r="B30" s="104" t="s">
        <v>297</v>
      </c>
      <c r="C30" s="78">
        <v>7.0000000000000007E-2</v>
      </c>
      <c r="D30" s="7">
        <f t="shared" si="1"/>
        <v>7.0000000000000007E-2</v>
      </c>
    </row>
    <row r="31" spans="1:4" ht="15.75" x14ac:dyDescent="0.25">
      <c r="A31" s="9">
        <v>2350</v>
      </c>
      <c r="B31" s="104" t="s">
        <v>298</v>
      </c>
      <c r="C31" s="105">
        <f>0.01+0.01</f>
        <v>0.02</v>
      </c>
      <c r="D31" s="7">
        <f t="shared" si="1"/>
        <v>0.02</v>
      </c>
    </row>
    <row r="32" spans="1:4" ht="15.75" x14ac:dyDescent="0.25">
      <c r="A32" s="9">
        <v>2519</v>
      </c>
      <c r="B32" s="104" t="s">
        <v>365</v>
      </c>
      <c r="C32" s="78">
        <v>0.1</v>
      </c>
      <c r="D32" s="7">
        <f t="shared" si="1"/>
        <v>0.1</v>
      </c>
    </row>
    <row r="33" spans="1:4" ht="17.25" customHeight="1" x14ac:dyDescent="0.25">
      <c r="A33" s="9">
        <v>5120</v>
      </c>
      <c r="B33" s="104" t="s">
        <v>828</v>
      </c>
      <c r="C33" s="71">
        <v>0.66</v>
      </c>
      <c r="D33" s="7">
        <f t="shared" si="1"/>
        <v>0.66</v>
      </c>
    </row>
    <row r="34" spans="1:4" ht="15.75" x14ac:dyDescent="0.25">
      <c r="A34" s="9">
        <v>5238</v>
      </c>
      <c r="B34" s="104" t="s">
        <v>829</v>
      </c>
      <c r="C34" s="71">
        <v>0.56000000000000005</v>
      </c>
      <c r="D34" s="7">
        <f t="shared" si="1"/>
        <v>0.56000000000000005</v>
      </c>
    </row>
    <row r="35" spans="1:4" ht="15.75" x14ac:dyDescent="0.25">
      <c r="A35" s="13"/>
      <c r="B35" s="131" t="s">
        <v>6</v>
      </c>
      <c r="C35" s="74">
        <f>SUM(C17:C34)</f>
        <v>21.95</v>
      </c>
      <c r="D35" s="75">
        <f>SUM(D17:D34)</f>
        <v>21.95</v>
      </c>
    </row>
    <row r="36" spans="1:4" ht="15.75" x14ac:dyDescent="0.25">
      <c r="A36" s="13"/>
      <c r="B36" s="131" t="s">
        <v>7</v>
      </c>
      <c r="C36" s="74">
        <f>C15+C35</f>
        <v>59.650000000000006</v>
      </c>
      <c r="D36" s="75">
        <f>D15+D35</f>
        <v>59.650000000000006</v>
      </c>
    </row>
    <row r="37" spans="1:4" ht="15.75" x14ac:dyDescent="0.25">
      <c r="A37" s="2"/>
      <c r="B37" s="119"/>
      <c r="C37" s="2"/>
      <c r="D37" s="2"/>
    </row>
    <row r="38" spans="1:4" ht="15.75" x14ac:dyDescent="0.25">
      <c r="A38" s="170" t="s">
        <v>9</v>
      </c>
      <c r="B38" s="171"/>
      <c r="C38" s="10"/>
      <c r="D38" s="6">
        <v>1</v>
      </c>
    </row>
    <row r="39" spans="1:4" ht="30.6" customHeight="1" x14ac:dyDescent="0.25">
      <c r="A39" s="170" t="s">
        <v>17</v>
      </c>
      <c r="B39" s="171"/>
      <c r="C39" s="10"/>
      <c r="D39" s="18">
        <f>D36/D38</f>
        <v>59.650000000000006</v>
      </c>
    </row>
    <row r="40" spans="1:4" x14ac:dyDescent="0.25">
      <c r="A40" s="1"/>
      <c r="B40" s="133"/>
      <c r="C40" s="1"/>
      <c r="D40" s="1"/>
    </row>
    <row r="41" spans="1:4" x14ac:dyDescent="0.25">
      <c r="A41" s="1"/>
    </row>
  </sheetData>
  <mergeCells count="6">
    <mergeCell ref="A39:B39"/>
    <mergeCell ref="A1:D1"/>
    <mergeCell ref="A2:B2"/>
    <mergeCell ref="A4:D4"/>
    <mergeCell ref="A38:B38"/>
    <mergeCell ref="A26:A27"/>
  </mergeCells>
  <pageMargins left="0.70866141732283472" right="0.70866141732283472" top="0.74803149606299213" bottom="0.74803149606299213" header="0.31496062992125984" footer="0.31496062992125984"/>
  <pageSetup paperSize="9" scale="62" fitToHeight="0" orientation="portrait" r:id="rId1"/>
  <headerFooter>
    <oddFooter>&amp;C&amp;"Times New Roman,Regular"&amp;12&amp;P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D42"/>
  <sheetViews>
    <sheetView view="pageBreakPreview" zoomScaleNormal="100" zoomScaleSheetLayoutView="100" workbookViewId="0">
      <selection activeCell="F1" sqref="F1:I1048576"/>
    </sheetView>
  </sheetViews>
  <sheetFormatPr defaultRowHeight="15" x14ac:dyDescent="0.25"/>
  <cols>
    <col min="1" max="1" width="17" customWidth="1"/>
    <col min="2" max="2" width="86.28515625" style="92" customWidth="1"/>
    <col min="3" max="3" width="12.5703125" customWidth="1"/>
    <col min="4" max="4" width="22.85546875" customWidth="1"/>
  </cols>
  <sheetData>
    <row r="1" spans="1:4" ht="15.75" x14ac:dyDescent="0.25">
      <c r="A1" s="167" t="s">
        <v>10</v>
      </c>
      <c r="B1" s="167"/>
      <c r="C1" s="167"/>
      <c r="D1" s="167"/>
    </row>
    <row r="2" spans="1:4" ht="15.75" x14ac:dyDescent="0.25">
      <c r="A2" s="28"/>
      <c r="B2" s="116"/>
      <c r="C2" s="28"/>
      <c r="D2" s="28"/>
    </row>
    <row r="3" spans="1:4" ht="15.75" x14ac:dyDescent="0.25">
      <c r="A3" s="173" t="s">
        <v>11</v>
      </c>
      <c r="B3" s="173"/>
      <c r="C3" s="25"/>
      <c r="D3" s="25"/>
    </row>
    <row r="4" spans="1:4" ht="15.75" x14ac:dyDescent="0.25">
      <c r="A4" s="30"/>
      <c r="B4" s="117"/>
      <c r="C4" s="25"/>
      <c r="D4" s="25"/>
    </row>
    <row r="5" spans="1:4" ht="15.75" x14ac:dyDescent="0.25">
      <c r="A5" s="169" t="s">
        <v>211</v>
      </c>
      <c r="B5" s="169"/>
      <c r="C5" s="169"/>
      <c r="D5" s="169"/>
    </row>
    <row r="6" spans="1:4" ht="15.75" x14ac:dyDescent="0.25">
      <c r="A6" s="2"/>
      <c r="B6" s="119"/>
      <c r="C6" s="2"/>
      <c r="D6" s="2"/>
    </row>
    <row r="7" spans="1:4" ht="15.75" x14ac:dyDescent="0.25">
      <c r="A7" s="2" t="s">
        <v>12</v>
      </c>
      <c r="B7" s="119"/>
      <c r="C7" s="2"/>
      <c r="D7" s="2"/>
    </row>
    <row r="8" spans="1:4" ht="87.75" customHeight="1" x14ac:dyDescent="0.25">
      <c r="A8" s="4" t="s">
        <v>0</v>
      </c>
      <c r="B8" s="120" t="s">
        <v>1</v>
      </c>
      <c r="C8" s="4" t="s">
        <v>8</v>
      </c>
      <c r="D8" s="4" t="s">
        <v>2</v>
      </c>
    </row>
    <row r="9" spans="1:4" ht="15.75" x14ac:dyDescent="0.25">
      <c r="A9" s="6"/>
      <c r="B9" s="122" t="s">
        <v>3</v>
      </c>
      <c r="C9" s="71"/>
      <c r="D9" s="72"/>
    </row>
    <row r="10" spans="1:4" ht="90" customHeight="1" x14ac:dyDescent="0.25">
      <c r="A10" s="9">
        <v>1100</v>
      </c>
      <c r="B10" s="104" t="s">
        <v>1391</v>
      </c>
      <c r="C10" s="73">
        <v>17.46</v>
      </c>
      <c r="D10" s="7">
        <f>C10*$D$39</f>
        <v>1571.4</v>
      </c>
    </row>
    <row r="11" spans="1:4" ht="40.9" customHeight="1" x14ac:dyDescent="0.25">
      <c r="A11" s="9">
        <v>1200</v>
      </c>
      <c r="B11" s="104" t="s">
        <v>1392</v>
      </c>
      <c r="C11" s="78">
        <f>ROUND(C10*0.2359,2)+0.21</f>
        <v>4.33</v>
      </c>
      <c r="D11" s="7">
        <f t="shared" ref="D11:D15" si="0">C11*$D$39</f>
        <v>389.7</v>
      </c>
    </row>
    <row r="12" spans="1:4" ht="17.25" customHeight="1" x14ac:dyDescent="0.25">
      <c r="A12" s="9">
        <v>2264</v>
      </c>
      <c r="B12" s="104" t="s">
        <v>299</v>
      </c>
      <c r="C12" s="73">
        <v>0.02</v>
      </c>
      <c r="D12" s="7">
        <f t="shared" si="0"/>
        <v>1.8</v>
      </c>
    </row>
    <row r="13" spans="1:4" ht="16.5" customHeight="1" x14ac:dyDescent="0.25">
      <c r="A13" s="9">
        <v>2311</v>
      </c>
      <c r="B13" s="104" t="s">
        <v>300</v>
      </c>
      <c r="C13" s="71">
        <v>0.06</v>
      </c>
      <c r="D13" s="7">
        <f t="shared" si="0"/>
        <v>5.3999999999999995</v>
      </c>
    </row>
    <row r="14" spans="1:4" ht="15.75" x14ac:dyDescent="0.25">
      <c r="A14" s="9">
        <v>2322</v>
      </c>
      <c r="B14" s="104" t="s">
        <v>540</v>
      </c>
      <c r="C14" s="73">
        <v>4.91</v>
      </c>
      <c r="D14" s="7">
        <f t="shared" si="0"/>
        <v>441.90000000000003</v>
      </c>
    </row>
    <row r="15" spans="1:4" ht="31.5" x14ac:dyDescent="0.25">
      <c r="A15" s="9">
        <v>5238</v>
      </c>
      <c r="B15" s="104" t="s">
        <v>301</v>
      </c>
      <c r="C15" s="73">
        <v>0.02</v>
      </c>
      <c r="D15" s="7">
        <f t="shared" si="0"/>
        <v>1.8</v>
      </c>
    </row>
    <row r="16" spans="1:4" ht="15.75" x14ac:dyDescent="0.25">
      <c r="A16" s="13"/>
      <c r="B16" s="126" t="s">
        <v>4</v>
      </c>
      <c r="C16" s="74">
        <f>SUM(C10:C15)</f>
        <v>26.799999999999997</v>
      </c>
      <c r="D16" s="75">
        <f>SUM(D10:D15)</f>
        <v>2412.0000000000005</v>
      </c>
    </row>
    <row r="17" spans="1:4" ht="15.75" x14ac:dyDescent="0.25">
      <c r="A17" s="6"/>
      <c r="B17" s="125" t="s">
        <v>5</v>
      </c>
      <c r="C17" s="71"/>
      <c r="D17" s="76"/>
    </row>
    <row r="18" spans="1:4" ht="221.25" customHeight="1" x14ac:dyDescent="0.25">
      <c r="A18" s="9">
        <v>1100</v>
      </c>
      <c r="B18" s="104" t="s">
        <v>1393</v>
      </c>
      <c r="C18" s="130">
        <f>0.24+2.05+3.27</f>
        <v>5.5600000000000005</v>
      </c>
      <c r="D18" s="7">
        <f t="shared" ref="D18:D35" si="1">C18*$D$39</f>
        <v>500.40000000000003</v>
      </c>
    </row>
    <row r="19" spans="1:4" ht="45" customHeight="1" x14ac:dyDescent="0.25">
      <c r="A19" s="9">
        <v>1200</v>
      </c>
      <c r="B19" s="104" t="s">
        <v>1394</v>
      </c>
      <c r="C19" s="73">
        <f>ROUND(C18*0.2359,2)</f>
        <v>1.31</v>
      </c>
      <c r="D19" s="7">
        <f t="shared" si="1"/>
        <v>117.9</v>
      </c>
    </row>
    <row r="20" spans="1:4" ht="17.25" customHeight="1" x14ac:dyDescent="0.25">
      <c r="A20" s="9">
        <v>2210</v>
      </c>
      <c r="B20" s="104" t="s">
        <v>378</v>
      </c>
      <c r="C20" s="71">
        <v>0.09</v>
      </c>
      <c r="D20" s="7">
        <f t="shared" si="1"/>
        <v>8.1</v>
      </c>
    </row>
    <row r="21" spans="1:4" ht="15.75" x14ac:dyDescent="0.25">
      <c r="A21" s="9">
        <v>2220</v>
      </c>
      <c r="B21" s="104" t="s">
        <v>1395</v>
      </c>
      <c r="C21" s="77">
        <v>0.39</v>
      </c>
      <c r="D21" s="7">
        <f t="shared" si="1"/>
        <v>35.1</v>
      </c>
    </row>
    <row r="22" spans="1:4" ht="33.75" customHeight="1" x14ac:dyDescent="0.25">
      <c r="A22" s="9">
        <v>2230</v>
      </c>
      <c r="B22" s="104" t="s">
        <v>1396</v>
      </c>
      <c r="C22" s="73">
        <v>0.05</v>
      </c>
      <c r="D22" s="7">
        <f t="shared" si="1"/>
        <v>4.5</v>
      </c>
    </row>
    <row r="23" spans="1:4" ht="17.25" customHeight="1" x14ac:dyDescent="0.25">
      <c r="A23" s="9">
        <v>2242</v>
      </c>
      <c r="B23" s="104" t="s">
        <v>1653</v>
      </c>
      <c r="C23" s="73">
        <v>2</v>
      </c>
      <c r="D23" s="7">
        <f t="shared" si="1"/>
        <v>180</v>
      </c>
    </row>
    <row r="24" spans="1:4" ht="31.5" x14ac:dyDescent="0.25">
      <c r="A24" s="9">
        <v>2243</v>
      </c>
      <c r="B24" s="104" t="s">
        <v>302</v>
      </c>
      <c r="C24" s="71">
        <v>0.02</v>
      </c>
      <c r="D24" s="7">
        <f t="shared" si="1"/>
        <v>1.8</v>
      </c>
    </row>
    <row r="25" spans="1:4" ht="31.5" customHeight="1" x14ac:dyDescent="0.25">
      <c r="A25" s="9">
        <v>2244</v>
      </c>
      <c r="B25" s="104" t="s">
        <v>1397</v>
      </c>
      <c r="C25" s="73">
        <v>0.04</v>
      </c>
      <c r="D25" s="7">
        <f t="shared" si="1"/>
        <v>3.6</v>
      </c>
    </row>
    <row r="26" spans="1:4" ht="18" customHeight="1" x14ac:dyDescent="0.25">
      <c r="A26" s="9">
        <v>2261</v>
      </c>
      <c r="B26" s="104" t="s">
        <v>1398</v>
      </c>
      <c r="C26" s="71">
        <v>1.53</v>
      </c>
      <c r="D26" s="7">
        <f t="shared" si="1"/>
        <v>137.69999999999999</v>
      </c>
    </row>
    <row r="27" spans="1:4" ht="31.5" x14ac:dyDescent="0.25">
      <c r="A27" s="163">
        <v>2250</v>
      </c>
      <c r="B27" s="104" t="s">
        <v>1399</v>
      </c>
      <c r="C27" s="73">
        <v>0.26</v>
      </c>
      <c r="D27" s="7">
        <f t="shared" si="1"/>
        <v>23.400000000000002</v>
      </c>
    </row>
    <row r="28" spans="1:4" ht="33" customHeight="1" x14ac:dyDescent="0.25">
      <c r="A28" s="164"/>
      <c r="B28" s="104" t="s">
        <v>1400</v>
      </c>
      <c r="C28" s="73">
        <v>0.24</v>
      </c>
      <c r="D28" s="7">
        <f t="shared" si="1"/>
        <v>21.599999999999998</v>
      </c>
    </row>
    <row r="29" spans="1:4" ht="15.75" x14ac:dyDescent="0.25">
      <c r="A29" s="9">
        <v>2262</v>
      </c>
      <c r="B29" s="104" t="s">
        <v>509</v>
      </c>
      <c r="C29" s="71">
        <v>7.66</v>
      </c>
      <c r="D29" s="7">
        <f t="shared" si="1"/>
        <v>689.4</v>
      </c>
    </row>
    <row r="30" spans="1:4" ht="15" customHeight="1" x14ac:dyDescent="0.25">
      <c r="A30" s="9">
        <v>2311</v>
      </c>
      <c r="B30" s="104" t="s">
        <v>437</v>
      </c>
      <c r="C30" s="73">
        <v>0.06</v>
      </c>
      <c r="D30" s="7">
        <f t="shared" si="1"/>
        <v>5.3999999999999995</v>
      </c>
    </row>
    <row r="31" spans="1:4" ht="15.75" x14ac:dyDescent="0.25">
      <c r="A31" s="9">
        <v>2312</v>
      </c>
      <c r="B31" s="104" t="s">
        <v>467</v>
      </c>
      <c r="C31" s="73">
        <v>0.04</v>
      </c>
      <c r="D31" s="7">
        <f t="shared" si="1"/>
        <v>3.6</v>
      </c>
    </row>
    <row r="32" spans="1:4" ht="15.75" x14ac:dyDescent="0.25">
      <c r="A32" s="9">
        <v>2350</v>
      </c>
      <c r="B32" s="104" t="s">
        <v>489</v>
      </c>
      <c r="C32" s="71">
        <v>0.02</v>
      </c>
      <c r="D32" s="7">
        <f t="shared" si="1"/>
        <v>1.8</v>
      </c>
    </row>
    <row r="33" spans="1:4" ht="15.75" x14ac:dyDescent="0.25">
      <c r="A33" s="9">
        <v>2519</v>
      </c>
      <c r="B33" s="104" t="s">
        <v>735</v>
      </c>
      <c r="C33" s="73">
        <v>0.1</v>
      </c>
      <c r="D33" s="7">
        <f t="shared" si="1"/>
        <v>9</v>
      </c>
    </row>
    <row r="34" spans="1:4" ht="15.75" customHeight="1" x14ac:dyDescent="0.25">
      <c r="A34" s="9">
        <v>5120</v>
      </c>
      <c r="B34" s="104" t="s">
        <v>830</v>
      </c>
      <c r="C34" s="71">
        <v>0.44</v>
      </c>
      <c r="D34" s="7">
        <f t="shared" si="1"/>
        <v>39.6</v>
      </c>
    </row>
    <row r="35" spans="1:4" ht="31.5" x14ac:dyDescent="0.25">
      <c r="A35" s="9">
        <v>5238</v>
      </c>
      <c r="B35" s="104" t="s">
        <v>831</v>
      </c>
      <c r="C35" s="71">
        <v>0.38</v>
      </c>
      <c r="D35" s="7">
        <f t="shared" si="1"/>
        <v>34.200000000000003</v>
      </c>
    </row>
    <row r="36" spans="1:4" ht="15.75" x14ac:dyDescent="0.25">
      <c r="A36" s="13"/>
      <c r="B36" s="131" t="s">
        <v>6</v>
      </c>
      <c r="C36" s="74">
        <f>SUM(C18:C35)</f>
        <v>20.189999999999998</v>
      </c>
      <c r="D36" s="75">
        <f>SUM(D18:D35)</f>
        <v>1817.1</v>
      </c>
    </row>
    <row r="37" spans="1:4" ht="15.75" x14ac:dyDescent="0.25">
      <c r="A37" s="13"/>
      <c r="B37" s="131" t="s">
        <v>7</v>
      </c>
      <c r="C37" s="74">
        <f>C16+C36</f>
        <v>46.989999999999995</v>
      </c>
      <c r="D37" s="75">
        <f>D16+D36</f>
        <v>4229.1000000000004</v>
      </c>
    </row>
    <row r="38" spans="1:4" ht="15.75" x14ac:dyDescent="0.25">
      <c r="A38" s="2"/>
      <c r="B38" s="119"/>
      <c r="C38" s="2"/>
      <c r="D38" s="2"/>
    </row>
    <row r="39" spans="1:4" ht="15.75" x14ac:dyDescent="0.25">
      <c r="A39" s="170" t="s">
        <v>9</v>
      </c>
      <c r="B39" s="171"/>
      <c r="C39" s="10"/>
      <c r="D39" s="6">
        <v>90</v>
      </c>
    </row>
    <row r="40" spans="1:4" ht="32.450000000000003" customHeight="1" x14ac:dyDescent="0.25">
      <c r="A40" s="170" t="s">
        <v>17</v>
      </c>
      <c r="B40" s="171"/>
      <c r="C40" s="10"/>
      <c r="D40" s="18">
        <f>D37/D39</f>
        <v>46.99</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2" fitToHeight="0" orientation="portrait" r:id="rId1"/>
  <headerFooter>
    <oddFooter>&amp;C&amp;"Times New Roman,Regular"&amp;12&amp;P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D42"/>
  <sheetViews>
    <sheetView view="pageBreakPreview" topLeftCell="A4" zoomScaleNormal="100" zoomScaleSheetLayoutView="100" workbookViewId="0">
      <selection activeCell="F4" sqref="F1:J1048576"/>
    </sheetView>
  </sheetViews>
  <sheetFormatPr defaultRowHeight="15" x14ac:dyDescent="0.25"/>
  <cols>
    <col min="1" max="1" width="15.5703125" customWidth="1"/>
    <col min="2" max="2" width="74" style="92" customWidth="1"/>
    <col min="3" max="3" width="12.5703125" customWidth="1"/>
    <col min="4" max="4" width="24" customWidth="1"/>
  </cols>
  <sheetData>
    <row r="1" spans="1:4" ht="15.75" x14ac:dyDescent="0.25">
      <c r="A1" s="167" t="s">
        <v>10</v>
      </c>
      <c r="B1" s="167"/>
      <c r="C1" s="167"/>
      <c r="D1" s="167"/>
    </row>
    <row r="2" spans="1:4" ht="15.75" x14ac:dyDescent="0.25">
      <c r="A2" s="28"/>
      <c r="B2" s="116"/>
      <c r="C2" s="28"/>
      <c r="D2" s="28"/>
    </row>
    <row r="3" spans="1:4" ht="18" customHeight="1" x14ac:dyDescent="0.25">
      <c r="A3" s="173" t="s">
        <v>11</v>
      </c>
      <c r="B3" s="173"/>
      <c r="C3" s="25"/>
      <c r="D3" s="25"/>
    </row>
    <row r="4" spans="1:4" ht="15.75" x14ac:dyDescent="0.25">
      <c r="A4" s="30"/>
      <c r="B4" s="117"/>
      <c r="C4" s="25"/>
      <c r="D4" s="25"/>
    </row>
    <row r="5" spans="1:4" ht="15.75" x14ac:dyDescent="0.25">
      <c r="A5" s="169" t="s">
        <v>212</v>
      </c>
      <c r="B5" s="169"/>
      <c r="C5" s="169"/>
      <c r="D5" s="169"/>
    </row>
    <row r="6" spans="1:4" ht="15.75" x14ac:dyDescent="0.25">
      <c r="A6" s="2"/>
      <c r="B6" s="119"/>
      <c r="C6" s="2"/>
      <c r="D6" s="2"/>
    </row>
    <row r="7" spans="1:4" ht="15.75" x14ac:dyDescent="0.25">
      <c r="A7" s="2" t="s">
        <v>12</v>
      </c>
      <c r="B7" s="119"/>
      <c r="C7" s="2"/>
      <c r="D7" s="2"/>
    </row>
    <row r="8" spans="1:4" ht="63" x14ac:dyDescent="0.25">
      <c r="A8" s="4" t="s">
        <v>0</v>
      </c>
      <c r="B8" s="120" t="s">
        <v>1</v>
      </c>
      <c r="C8" s="4" t="s">
        <v>8</v>
      </c>
      <c r="D8" s="4" t="s">
        <v>2</v>
      </c>
    </row>
    <row r="9" spans="1:4" ht="15.75" x14ac:dyDescent="0.25">
      <c r="A9" s="6"/>
      <c r="B9" s="122" t="s">
        <v>3</v>
      </c>
      <c r="C9" s="71"/>
      <c r="D9" s="72"/>
    </row>
    <row r="10" spans="1:4" ht="99.75" customHeight="1" x14ac:dyDescent="0.25">
      <c r="A10" s="9">
        <v>1100</v>
      </c>
      <c r="B10" s="104" t="s">
        <v>1401</v>
      </c>
      <c r="C10" s="73">
        <v>21.83</v>
      </c>
      <c r="D10" s="7">
        <f>C10*$D$39</f>
        <v>305.62</v>
      </c>
    </row>
    <row r="11" spans="1:4" ht="55.5" customHeight="1" x14ac:dyDescent="0.25">
      <c r="A11" s="9">
        <v>1200</v>
      </c>
      <c r="B11" s="104" t="s">
        <v>1402</v>
      </c>
      <c r="C11" s="73">
        <f>ROUND(C10*0.2359,2)+0.26</f>
        <v>5.41</v>
      </c>
      <c r="D11" s="7">
        <f t="shared" ref="D11:D15" si="0">C11*$D$39</f>
        <v>75.740000000000009</v>
      </c>
    </row>
    <row r="12" spans="1:4" ht="15.75" x14ac:dyDescent="0.25">
      <c r="A12" s="9">
        <v>2264</v>
      </c>
      <c r="B12" s="104" t="s">
        <v>520</v>
      </c>
      <c r="C12" s="73">
        <v>0.01</v>
      </c>
      <c r="D12" s="7">
        <f t="shared" si="0"/>
        <v>0.14000000000000001</v>
      </c>
    </row>
    <row r="13" spans="1:4" ht="15.75" x14ac:dyDescent="0.25">
      <c r="A13" s="9">
        <v>2311</v>
      </c>
      <c r="B13" s="104" t="s">
        <v>303</v>
      </c>
      <c r="C13" s="71">
        <f>ROUND(0.0057*2,2)+ROUND(0.012*4,2)</f>
        <v>6.0000000000000005E-2</v>
      </c>
      <c r="D13" s="7">
        <f t="shared" si="0"/>
        <v>0.84000000000000008</v>
      </c>
    </row>
    <row r="14" spans="1:4" ht="15.75" x14ac:dyDescent="0.25">
      <c r="A14" s="9">
        <v>2322</v>
      </c>
      <c r="B14" s="104" t="s">
        <v>541</v>
      </c>
      <c r="C14" s="73">
        <v>4.91</v>
      </c>
      <c r="D14" s="7">
        <f t="shared" si="0"/>
        <v>68.740000000000009</v>
      </c>
    </row>
    <row r="15" spans="1:4" ht="31.5" x14ac:dyDescent="0.25">
      <c r="A15" s="9">
        <v>5238</v>
      </c>
      <c r="B15" s="104" t="s">
        <v>304</v>
      </c>
      <c r="C15" s="73">
        <v>0.02</v>
      </c>
      <c r="D15" s="7">
        <f t="shared" si="0"/>
        <v>0.28000000000000003</v>
      </c>
    </row>
    <row r="16" spans="1:4" ht="15.75" x14ac:dyDescent="0.25">
      <c r="A16" s="13"/>
      <c r="B16" s="126" t="s">
        <v>4</v>
      </c>
      <c r="C16" s="74">
        <f>SUM(C10:C15)</f>
        <v>32.24</v>
      </c>
      <c r="D16" s="75">
        <f>SUM(D10:D15)</f>
        <v>451.35999999999996</v>
      </c>
    </row>
    <row r="17" spans="1:4" ht="15.75" x14ac:dyDescent="0.25">
      <c r="A17" s="6"/>
      <c r="B17" s="125" t="s">
        <v>5</v>
      </c>
      <c r="C17" s="71"/>
      <c r="D17" s="76"/>
    </row>
    <row r="18" spans="1:4" ht="256.5" customHeight="1" x14ac:dyDescent="0.25">
      <c r="A18" s="9">
        <v>1100</v>
      </c>
      <c r="B18" s="104" t="s">
        <v>1403</v>
      </c>
      <c r="C18" s="130">
        <f>0.24+2.05+3.27</f>
        <v>5.5600000000000005</v>
      </c>
      <c r="D18" s="7">
        <f t="shared" ref="D18:D35" si="1">C18*$D$39</f>
        <v>77.84</v>
      </c>
    </row>
    <row r="19" spans="1:4" ht="47.25" x14ac:dyDescent="0.25">
      <c r="A19" s="9">
        <v>1200</v>
      </c>
      <c r="B19" s="104" t="s">
        <v>1404</v>
      </c>
      <c r="C19" s="73">
        <f>ROUND(C18*0.2359,2)</f>
        <v>1.31</v>
      </c>
      <c r="D19" s="7">
        <f t="shared" si="1"/>
        <v>18.34</v>
      </c>
    </row>
    <row r="20" spans="1:4" ht="15.75" x14ac:dyDescent="0.25">
      <c r="A20" s="9">
        <v>2210</v>
      </c>
      <c r="B20" s="104" t="s">
        <v>379</v>
      </c>
      <c r="C20" s="71">
        <v>0.11</v>
      </c>
      <c r="D20" s="7">
        <f t="shared" si="1"/>
        <v>1.54</v>
      </c>
    </row>
    <row r="21" spans="1:4" ht="16.5" customHeight="1" x14ac:dyDescent="0.25">
      <c r="A21" s="9">
        <v>2220</v>
      </c>
      <c r="B21" s="104" t="s">
        <v>1405</v>
      </c>
      <c r="C21" s="77">
        <v>0.49</v>
      </c>
      <c r="D21" s="7">
        <f t="shared" si="1"/>
        <v>6.8599999999999994</v>
      </c>
    </row>
    <row r="22" spans="1:4" ht="31.5" x14ac:dyDescent="0.25">
      <c r="A22" s="9">
        <v>2230</v>
      </c>
      <c r="B22" s="104" t="s">
        <v>1406</v>
      </c>
      <c r="C22" s="73">
        <v>7.0000000000000007E-2</v>
      </c>
      <c r="D22" s="7">
        <f t="shared" si="1"/>
        <v>0.98000000000000009</v>
      </c>
    </row>
    <row r="23" spans="1:4" ht="31.5" x14ac:dyDescent="0.25">
      <c r="A23" s="9">
        <v>2242</v>
      </c>
      <c r="B23" s="104" t="s">
        <v>1654</v>
      </c>
      <c r="C23" s="73">
        <v>2</v>
      </c>
      <c r="D23" s="7">
        <f t="shared" si="1"/>
        <v>28</v>
      </c>
    </row>
    <row r="24" spans="1:4" ht="30.75" customHeight="1" x14ac:dyDescent="0.25">
      <c r="A24" s="9">
        <v>2243</v>
      </c>
      <c r="B24" s="104" t="s">
        <v>412</v>
      </c>
      <c r="C24" s="71">
        <v>0.02</v>
      </c>
      <c r="D24" s="7">
        <f t="shared" si="1"/>
        <v>0.28000000000000003</v>
      </c>
    </row>
    <row r="25" spans="1:4" ht="31.5" x14ac:dyDescent="0.25">
      <c r="A25" s="9">
        <v>2244</v>
      </c>
      <c r="B25" s="124" t="s">
        <v>1407</v>
      </c>
      <c r="C25" s="73">
        <v>0.05</v>
      </c>
      <c r="D25" s="7">
        <f t="shared" si="1"/>
        <v>0.70000000000000007</v>
      </c>
    </row>
    <row r="26" spans="1:4" ht="32.25" customHeight="1" x14ac:dyDescent="0.25">
      <c r="A26" s="9">
        <v>2261</v>
      </c>
      <c r="B26" s="104" t="s">
        <v>1408</v>
      </c>
      <c r="C26" s="71">
        <v>1.92</v>
      </c>
      <c r="D26" s="7">
        <f t="shared" si="1"/>
        <v>26.88</v>
      </c>
    </row>
    <row r="27" spans="1:4" ht="31.5" x14ac:dyDescent="0.25">
      <c r="A27" s="163">
        <v>2250</v>
      </c>
      <c r="B27" s="104" t="s">
        <v>1409</v>
      </c>
      <c r="C27" s="73">
        <v>0.33</v>
      </c>
      <c r="D27" s="7">
        <f t="shared" si="1"/>
        <v>4.62</v>
      </c>
    </row>
    <row r="28" spans="1:4" ht="47.25" customHeight="1" x14ac:dyDescent="0.25">
      <c r="A28" s="164"/>
      <c r="B28" s="104" t="s">
        <v>1410</v>
      </c>
      <c r="C28" s="73">
        <v>0.3</v>
      </c>
      <c r="D28" s="7">
        <f t="shared" si="1"/>
        <v>4.2</v>
      </c>
    </row>
    <row r="29" spans="1:4" ht="15.75" x14ac:dyDescent="0.25">
      <c r="A29" s="9">
        <v>2262</v>
      </c>
      <c r="B29" s="104" t="s">
        <v>510</v>
      </c>
      <c r="C29" s="71">
        <v>7.66</v>
      </c>
      <c r="D29" s="7">
        <f t="shared" si="1"/>
        <v>107.24000000000001</v>
      </c>
    </row>
    <row r="30" spans="1:4" ht="15.75" x14ac:dyDescent="0.25">
      <c r="A30" s="9">
        <v>2311</v>
      </c>
      <c r="B30" s="104" t="s">
        <v>438</v>
      </c>
      <c r="C30" s="73">
        <v>7.0000000000000007E-2</v>
      </c>
      <c r="D30" s="7">
        <f t="shared" si="1"/>
        <v>0.98000000000000009</v>
      </c>
    </row>
    <row r="31" spans="1:4" ht="15.75" x14ac:dyDescent="0.25">
      <c r="A31" s="9">
        <v>2312</v>
      </c>
      <c r="B31" s="104" t="s">
        <v>305</v>
      </c>
      <c r="C31" s="73">
        <v>0.06</v>
      </c>
      <c r="D31" s="7">
        <f t="shared" si="1"/>
        <v>0.84</v>
      </c>
    </row>
    <row r="32" spans="1:4" ht="31.5" customHeight="1" x14ac:dyDescent="0.25">
      <c r="A32" s="9">
        <v>2350</v>
      </c>
      <c r="B32" s="104" t="s">
        <v>306</v>
      </c>
      <c r="C32" s="71">
        <f>0.01+0.01</f>
        <v>0.02</v>
      </c>
      <c r="D32" s="7">
        <f t="shared" si="1"/>
        <v>0.28000000000000003</v>
      </c>
    </row>
    <row r="33" spans="1:4" ht="15.75" x14ac:dyDescent="0.25">
      <c r="A33" s="9">
        <v>2519</v>
      </c>
      <c r="B33" s="104" t="s">
        <v>521</v>
      </c>
      <c r="C33" s="73">
        <v>0.1</v>
      </c>
      <c r="D33" s="7">
        <f t="shared" si="1"/>
        <v>1.4000000000000001</v>
      </c>
    </row>
    <row r="34" spans="1:4" ht="15.75" x14ac:dyDescent="0.25">
      <c r="A34" s="9">
        <v>5120</v>
      </c>
      <c r="B34" s="104" t="s">
        <v>832</v>
      </c>
      <c r="C34" s="73">
        <v>0.55000000000000004</v>
      </c>
      <c r="D34" s="7">
        <f t="shared" si="1"/>
        <v>7.7000000000000011</v>
      </c>
    </row>
    <row r="35" spans="1:4" ht="31.5" x14ac:dyDescent="0.25">
      <c r="A35" s="9">
        <v>5238</v>
      </c>
      <c r="B35" s="104" t="s">
        <v>833</v>
      </c>
      <c r="C35" s="71">
        <v>0.47</v>
      </c>
      <c r="D35" s="7">
        <f t="shared" si="1"/>
        <v>6.58</v>
      </c>
    </row>
    <row r="36" spans="1:4" ht="15.75" x14ac:dyDescent="0.25">
      <c r="A36" s="13"/>
      <c r="B36" s="131" t="s">
        <v>6</v>
      </c>
      <c r="C36" s="74">
        <f>SUM(C18:C35)</f>
        <v>21.090000000000003</v>
      </c>
      <c r="D36" s="75">
        <f>SUM(D18:D35)</f>
        <v>295.25999999999993</v>
      </c>
    </row>
    <row r="37" spans="1:4" ht="15.75" x14ac:dyDescent="0.25">
      <c r="A37" s="13"/>
      <c r="B37" s="131" t="s">
        <v>7</v>
      </c>
      <c r="C37" s="74">
        <f>C16+C36</f>
        <v>53.330000000000005</v>
      </c>
      <c r="D37" s="75">
        <f>D16+D36</f>
        <v>746.61999999999989</v>
      </c>
    </row>
    <row r="38" spans="1:4" ht="15.75" x14ac:dyDescent="0.25">
      <c r="A38" s="2"/>
      <c r="B38" s="119"/>
      <c r="C38" s="2"/>
      <c r="D38" s="2"/>
    </row>
    <row r="39" spans="1:4" ht="15.75" x14ac:dyDescent="0.25">
      <c r="A39" s="170" t="s">
        <v>9</v>
      </c>
      <c r="B39" s="171"/>
      <c r="C39" s="10"/>
      <c r="D39" s="6">
        <v>14</v>
      </c>
    </row>
    <row r="40" spans="1:4" ht="31.15" customHeight="1" x14ac:dyDescent="0.25">
      <c r="A40" s="170" t="s">
        <v>17</v>
      </c>
      <c r="B40" s="171"/>
      <c r="C40" s="10"/>
      <c r="D40" s="18">
        <f>D37/D39</f>
        <v>53.329999999999991</v>
      </c>
    </row>
    <row r="41" spans="1:4" x14ac:dyDescent="0.25">
      <c r="A41" s="1"/>
      <c r="B41" s="133"/>
      <c r="C41" s="1"/>
      <c r="D41" s="1"/>
    </row>
    <row r="42" spans="1:4" x14ac:dyDescent="0.25">
      <c r="A42" s="1"/>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9" fitToHeight="0" orientation="portrait" r:id="rId1"/>
  <headerFooter>
    <oddFooter>&amp;C&amp;"Times New Roman,Regular"&amp;12&amp;P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D39"/>
  <sheetViews>
    <sheetView view="pageBreakPreview" topLeftCell="C1" zoomScaleNormal="100" zoomScaleSheetLayoutView="100" workbookViewId="0">
      <selection activeCell="E1" sqref="E1:K1048576"/>
    </sheetView>
  </sheetViews>
  <sheetFormatPr defaultRowHeight="15" x14ac:dyDescent="0.25"/>
  <cols>
    <col min="1" max="1" width="15.140625" customWidth="1"/>
    <col min="2" max="2" width="87" style="92" customWidth="1"/>
    <col min="3" max="3" width="12.5703125" customWidth="1"/>
    <col min="4" max="4" width="20.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34.5" customHeight="1" x14ac:dyDescent="0.25">
      <c r="A5" s="172" t="s">
        <v>13</v>
      </c>
      <c r="B5" s="172"/>
      <c r="C5" s="172"/>
      <c r="D5" s="172"/>
    </row>
    <row r="6" spans="1:4" ht="15"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4" customHeight="1" x14ac:dyDescent="0.25">
      <c r="A10" s="9">
        <v>1100</v>
      </c>
      <c r="B10" s="104" t="s">
        <v>1411</v>
      </c>
      <c r="C10" s="73">
        <v>8.73</v>
      </c>
      <c r="D10" s="7">
        <f>C10*$D$36</f>
        <v>2409.48</v>
      </c>
    </row>
    <row r="11" spans="1:4" ht="37.15" customHeight="1" x14ac:dyDescent="0.25">
      <c r="A11" s="9">
        <v>1200</v>
      </c>
      <c r="B11" s="104" t="s">
        <v>1412</v>
      </c>
      <c r="C11" s="73">
        <f>ROUND(C10*0.2359,2)+0.11</f>
        <v>2.17</v>
      </c>
      <c r="D11" s="7">
        <f t="shared" ref="D11:D13" si="0">C11*$D$36</f>
        <v>598.91999999999996</v>
      </c>
    </row>
    <row r="12" spans="1:4" ht="15.75" x14ac:dyDescent="0.25">
      <c r="A12" s="9">
        <v>2311</v>
      </c>
      <c r="B12" s="104" t="s">
        <v>307</v>
      </c>
      <c r="C12" s="71">
        <v>0.06</v>
      </c>
      <c r="D12" s="7">
        <f t="shared" si="0"/>
        <v>16.559999999999999</v>
      </c>
    </row>
    <row r="13" spans="1:4" ht="31.5" x14ac:dyDescent="0.25">
      <c r="A13" s="9">
        <v>5238</v>
      </c>
      <c r="B13" s="104" t="s">
        <v>308</v>
      </c>
      <c r="C13" s="73">
        <v>0.02</v>
      </c>
      <c r="D13" s="7">
        <f t="shared" si="0"/>
        <v>5.5200000000000005</v>
      </c>
    </row>
    <row r="14" spans="1:4" ht="15.75" x14ac:dyDescent="0.25">
      <c r="A14" s="13"/>
      <c r="B14" s="126" t="s">
        <v>4</v>
      </c>
      <c r="C14" s="74">
        <f>SUM(C10:C13)</f>
        <v>10.98</v>
      </c>
      <c r="D14" s="75">
        <f>SUM(D10:D13)</f>
        <v>3030.48</v>
      </c>
    </row>
    <row r="15" spans="1:4" ht="15.75" x14ac:dyDescent="0.25">
      <c r="A15" s="6"/>
      <c r="B15" s="125" t="s">
        <v>5</v>
      </c>
      <c r="C15" s="71"/>
      <c r="D15" s="76"/>
    </row>
    <row r="16" spans="1:4" ht="216.75" customHeight="1" x14ac:dyDescent="0.25">
      <c r="A16" s="9">
        <v>1100</v>
      </c>
      <c r="B16" s="104" t="s">
        <v>1413</v>
      </c>
      <c r="C16" s="130">
        <f>0.24+2.05+3.27</f>
        <v>5.5600000000000005</v>
      </c>
      <c r="D16" s="7">
        <f>C16*$D$36</f>
        <v>1534.5600000000002</v>
      </c>
    </row>
    <row r="17" spans="1:4" ht="47.25" customHeight="1" x14ac:dyDescent="0.25">
      <c r="A17" s="9">
        <v>1200</v>
      </c>
      <c r="B17" s="104" t="s">
        <v>1414</v>
      </c>
      <c r="C17" s="73">
        <f>ROUND(C16*0.2359,2)</f>
        <v>1.31</v>
      </c>
      <c r="D17" s="7">
        <f t="shared" ref="D17:D30" si="1">C17*$D$36</f>
        <v>361.56</v>
      </c>
    </row>
    <row r="18" spans="1:4" ht="15.75" x14ac:dyDescent="0.25">
      <c r="A18" s="9">
        <v>2210</v>
      </c>
      <c r="B18" s="104" t="s">
        <v>398</v>
      </c>
      <c r="C18" s="77">
        <v>0.04</v>
      </c>
      <c r="D18" s="7">
        <f t="shared" si="1"/>
        <v>11.040000000000001</v>
      </c>
    </row>
    <row r="19" spans="1:4" ht="15.75" x14ac:dyDescent="0.25">
      <c r="A19" s="9">
        <v>2220</v>
      </c>
      <c r="B19" s="104" t="s">
        <v>1415</v>
      </c>
      <c r="C19" s="79">
        <v>0.2</v>
      </c>
      <c r="D19" s="7">
        <f t="shared" si="1"/>
        <v>55.2</v>
      </c>
    </row>
    <row r="20" spans="1:4" ht="31.5" x14ac:dyDescent="0.25">
      <c r="A20" s="9">
        <v>2230</v>
      </c>
      <c r="B20" s="104" t="s">
        <v>404</v>
      </c>
      <c r="C20" s="73">
        <v>0.03</v>
      </c>
      <c r="D20" s="7">
        <f t="shared" si="1"/>
        <v>8.2799999999999994</v>
      </c>
    </row>
    <row r="21" spans="1:4" ht="31.5" x14ac:dyDescent="0.25">
      <c r="A21" s="9">
        <v>2243</v>
      </c>
      <c r="B21" s="104" t="s">
        <v>309</v>
      </c>
      <c r="C21" s="71">
        <v>0.01</v>
      </c>
      <c r="D21" s="7">
        <f t="shared" si="1"/>
        <v>2.7600000000000002</v>
      </c>
    </row>
    <row r="22" spans="1:4" ht="36.75" customHeight="1" x14ac:dyDescent="0.25">
      <c r="A22" s="9">
        <v>2244</v>
      </c>
      <c r="B22" s="104" t="s">
        <v>1416</v>
      </c>
      <c r="C22" s="73">
        <v>0.02</v>
      </c>
      <c r="D22" s="7">
        <f t="shared" si="1"/>
        <v>5.5200000000000005</v>
      </c>
    </row>
    <row r="23" spans="1:4" ht="36.75" customHeight="1" x14ac:dyDescent="0.25">
      <c r="A23" s="146">
        <v>2261</v>
      </c>
      <c r="B23" s="104" t="s">
        <v>1419</v>
      </c>
      <c r="C23" s="73">
        <v>0.77</v>
      </c>
      <c r="D23" s="7">
        <f t="shared" si="1"/>
        <v>212.52</v>
      </c>
    </row>
    <row r="24" spans="1:4" ht="31.5" x14ac:dyDescent="0.25">
      <c r="A24" s="163">
        <v>2250</v>
      </c>
      <c r="B24" s="104" t="s">
        <v>1417</v>
      </c>
      <c r="C24" s="73">
        <v>0.13</v>
      </c>
      <c r="D24" s="7">
        <f t="shared" si="1"/>
        <v>35.880000000000003</v>
      </c>
    </row>
    <row r="25" spans="1:4" ht="39" customHeight="1" x14ac:dyDescent="0.25">
      <c r="A25" s="164"/>
      <c r="B25" s="104" t="s">
        <v>1418</v>
      </c>
      <c r="C25" s="73">
        <v>0.12</v>
      </c>
      <c r="D25" s="7">
        <f t="shared" si="1"/>
        <v>33.119999999999997</v>
      </c>
    </row>
    <row r="26" spans="1:4" ht="15.75" x14ac:dyDescent="0.25">
      <c r="A26" s="9">
        <v>2311</v>
      </c>
      <c r="B26" s="104" t="s">
        <v>458</v>
      </c>
      <c r="C26" s="73">
        <v>0.03</v>
      </c>
      <c r="D26" s="7">
        <f t="shared" si="1"/>
        <v>8.2799999999999994</v>
      </c>
    </row>
    <row r="27" spans="1:4" ht="15.75" x14ac:dyDescent="0.25">
      <c r="A27" s="9">
        <v>2312</v>
      </c>
      <c r="B27" s="104" t="s">
        <v>310</v>
      </c>
      <c r="C27" s="73">
        <v>0.02</v>
      </c>
      <c r="D27" s="7">
        <f t="shared" si="1"/>
        <v>5.5200000000000005</v>
      </c>
    </row>
    <row r="28" spans="1:4" ht="15.75" x14ac:dyDescent="0.25">
      <c r="A28" s="9">
        <v>2350</v>
      </c>
      <c r="B28" s="104" t="s">
        <v>502</v>
      </c>
      <c r="C28" s="78">
        <v>0.01</v>
      </c>
      <c r="D28" s="7">
        <f t="shared" si="1"/>
        <v>2.7600000000000002</v>
      </c>
    </row>
    <row r="29" spans="1:4" ht="18" customHeight="1" x14ac:dyDescent="0.25">
      <c r="A29" s="9">
        <v>5120</v>
      </c>
      <c r="B29" s="104" t="s">
        <v>834</v>
      </c>
      <c r="C29" s="71">
        <v>0.22</v>
      </c>
      <c r="D29" s="7">
        <f t="shared" si="1"/>
        <v>60.72</v>
      </c>
    </row>
    <row r="30" spans="1:4" ht="31.5" x14ac:dyDescent="0.25">
      <c r="A30" s="9">
        <v>5238</v>
      </c>
      <c r="B30" s="104" t="s">
        <v>835</v>
      </c>
      <c r="C30" s="71">
        <v>0.19</v>
      </c>
      <c r="D30" s="7">
        <f t="shared" si="1"/>
        <v>52.44</v>
      </c>
    </row>
    <row r="31" spans="1:4" x14ac:dyDescent="0.25">
      <c r="A31" s="13"/>
      <c r="B31" s="131" t="s">
        <v>6</v>
      </c>
      <c r="C31" s="74">
        <f>SUM(C16:C30)</f>
        <v>8.66</v>
      </c>
      <c r="D31" s="75">
        <f>SUM(D16:D30)</f>
        <v>2390.1600000000003</v>
      </c>
    </row>
    <row r="32" spans="1:4" ht="15.75" x14ac:dyDescent="0.25">
      <c r="A32" s="13"/>
      <c r="B32" s="131" t="s">
        <v>221</v>
      </c>
      <c r="C32" s="74">
        <f>C31+C14</f>
        <v>19.64</v>
      </c>
      <c r="D32" s="75">
        <f>D31+D14</f>
        <v>5420.64</v>
      </c>
    </row>
    <row r="33" spans="1:4" ht="15.75" x14ac:dyDescent="0.25">
      <c r="A33" s="13"/>
      <c r="B33" s="131" t="s">
        <v>220</v>
      </c>
      <c r="C33" s="74">
        <f>C32*0.21</f>
        <v>4.1243999999999996</v>
      </c>
      <c r="D33" s="75">
        <f>D32*0.21</f>
        <v>1138.3344</v>
      </c>
    </row>
    <row r="34" spans="1:4" ht="15.75" x14ac:dyDescent="0.25">
      <c r="A34" s="13"/>
      <c r="B34" s="131" t="s">
        <v>222</v>
      </c>
      <c r="C34" s="74">
        <f>C33+C32</f>
        <v>23.764400000000002</v>
      </c>
      <c r="D34" s="100">
        <f>D32+D33</f>
        <v>6558.9744000000001</v>
      </c>
    </row>
    <row r="35" spans="1:4" ht="15.75" x14ac:dyDescent="0.25">
      <c r="A35" s="2"/>
      <c r="B35" s="119"/>
      <c r="C35" s="2"/>
      <c r="D35" s="2"/>
    </row>
    <row r="36" spans="1:4" ht="15.75" x14ac:dyDescent="0.25">
      <c r="A36" s="170" t="s">
        <v>9</v>
      </c>
      <c r="B36" s="171"/>
      <c r="C36" s="10"/>
      <c r="D36" s="6">
        <v>276</v>
      </c>
    </row>
    <row r="37" spans="1:4" ht="34.15" customHeight="1" x14ac:dyDescent="0.25">
      <c r="A37" s="170" t="s">
        <v>17</v>
      </c>
      <c r="B37" s="171"/>
      <c r="C37" s="10"/>
      <c r="D37" s="18">
        <f>D34/D36</f>
        <v>23.764400000000002</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4" fitToHeight="0" orientation="portrait" r:id="rId1"/>
  <headerFooter>
    <oddFooter>&amp;C&amp;"Times New Roman,Regular"&amp;12&amp;P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D37"/>
  <sheetViews>
    <sheetView view="pageBreakPreview" topLeftCell="C2" zoomScaleNormal="100" zoomScaleSheetLayoutView="100" workbookViewId="0">
      <selection activeCell="E2" sqref="E1:M1048576"/>
    </sheetView>
  </sheetViews>
  <sheetFormatPr defaultRowHeight="15" x14ac:dyDescent="0.25"/>
  <cols>
    <col min="1" max="1" width="14.85546875" customWidth="1"/>
    <col min="2" max="2" width="84.42578125" style="92" customWidth="1"/>
    <col min="3" max="3" width="12.5703125" customWidth="1"/>
    <col min="4" max="4" width="19.71093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22.9" customHeight="1" x14ac:dyDescent="0.25">
      <c r="A5" s="174" t="s">
        <v>916</v>
      </c>
      <c r="B5" s="174"/>
      <c r="C5" s="174"/>
      <c r="D5" s="174"/>
    </row>
    <row r="6" spans="1:4" ht="14.45" customHeight="1" x14ac:dyDescent="0.25">
      <c r="A6" s="2"/>
      <c r="B6" s="119"/>
      <c r="C6" s="2"/>
      <c r="D6" s="2"/>
    </row>
    <row r="7" spans="1:4" ht="15.75" x14ac:dyDescent="0.25">
      <c r="A7" s="2" t="s">
        <v>12</v>
      </c>
      <c r="B7" s="119"/>
      <c r="C7" s="2"/>
      <c r="D7" s="2"/>
    </row>
    <row r="8" spans="1:4" ht="80.25" customHeight="1" x14ac:dyDescent="0.25">
      <c r="A8" s="4" t="s">
        <v>0</v>
      </c>
      <c r="B8" s="120" t="s">
        <v>1</v>
      </c>
      <c r="C8" s="4" t="s">
        <v>8</v>
      </c>
      <c r="D8" s="4" t="s">
        <v>2</v>
      </c>
    </row>
    <row r="9" spans="1:4" ht="15.75" x14ac:dyDescent="0.25">
      <c r="A9" s="6"/>
      <c r="B9" s="122" t="s">
        <v>3</v>
      </c>
      <c r="C9" s="71"/>
      <c r="D9" s="72"/>
    </row>
    <row r="10" spans="1:4" ht="68.25" customHeight="1" x14ac:dyDescent="0.25">
      <c r="A10" s="9">
        <v>1100</v>
      </c>
      <c r="B10" s="104" t="s">
        <v>1664</v>
      </c>
      <c r="C10" s="73">
        <v>26.81</v>
      </c>
      <c r="D10" s="7">
        <f>C10*$D$34</f>
        <v>536.19999999999993</v>
      </c>
    </row>
    <row r="11" spans="1:4" ht="35.25" customHeight="1" x14ac:dyDescent="0.25">
      <c r="A11" s="9">
        <v>1200</v>
      </c>
      <c r="B11" s="104" t="s">
        <v>1665</v>
      </c>
      <c r="C11" s="73">
        <f>ROUND(C10*0.2359,2)+0.37</f>
        <v>6.69</v>
      </c>
      <c r="D11" s="7">
        <f>C11*$D$34</f>
        <v>133.80000000000001</v>
      </c>
    </row>
    <row r="12" spans="1:4" ht="15.75" x14ac:dyDescent="0.25">
      <c r="A12" s="9">
        <v>2311</v>
      </c>
      <c r="B12" s="139" t="s">
        <v>1698</v>
      </c>
      <c r="C12" s="73">
        <f>0.1</f>
        <v>0.1</v>
      </c>
      <c r="D12" s="7">
        <f>C12*$D$34</f>
        <v>2</v>
      </c>
    </row>
    <row r="13" spans="1:4" ht="34.5" customHeight="1" x14ac:dyDescent="0.25">
      <c r="A13" s="9">
        <v>5238</v>
      </c>
      <c r="B13" s="104" t="s">
        <v>1657</v>
      </c>
      <c r="C13" s="73">
        <v>0.03</v>
      </c>
      <c r="D13" s="7">
        <f>C13*$D$34</f>
        <v>0.6</v>
      </c>
    </row>
    <row r="14" spans="1:4" ht="15.75" x14ac:dyDescent="0.25">
      <c r="A14" s="13"/>
      <c r="B14" s="126" t="s">
        <v>4</v>
      </c>
      <c r="C14" s="74">
        <f>SUM(C10:C13)</f>
        <v>33.630000000000003</v>
      </c>
      <c r="D14" s="75">
        <f>SUM(D10:D13)</f>
        <v>672.6</v>
      </c>
    </row>
    <row r="15" spans="1:4" ht="15.75" x14ac:dyDescent="0.25">
      <c r="A15" s="6"/>
      <c r="B15" s="125" t="s">
        <v>5</v>
      </c>
      <c r="C15" s="71"/>
      <c r="D15" s="76"/>
    </row>
    <row r="16" spans="1:4" ht="252" customHeight="1" x14ac:dyDescent="0.25">
      <c r="A16" s="9">
        <v>1100</v>
      </c>
      <c r="B16" s="104" t="s">
        <v>1658</v>
      </c>
      <c r="C16" s="73">
        <f>0.24+2.05+0.69+1.17</f>
        <v>4.1500000000000004</v>
      </c>
      <c r="D16" s="7">
        <f>C16*$D$34</f>
        <v>83</v>
      </c>
    </row>
    <row r="17" spans="1:4" ht="34.5" customHeight="1" x14ac:dyDescent="0.25">
      <c r="A17" s="9">
        <v>1200</v>
      </c>
      <c r="B17" s="104" t="s">
        <v>1659</v>
      </c>
      <c r="C17" s="73">
        <f>ROUND(C16*0.2359,2)</f>
        <v>0.98</v>
      </c>
      <c r="D17" s="7">
        <f>C17*$D$34</f>
        <v>19.600000000000001</v>
      </c>
    </row>
    <row r="18" spans="1:4" ht="15.75" x14ac:dyDescent="0.25">
      <c r="A18" s="9">
        <v>2210</v>
      </c>
      <c r="B18" s="104" t="s">
        <v>1666</v>
      </c>
      <c r="C18" s="79">
        <v>0.16</v>
      </c>
      <c r="D18" s="7">
        <f t="shared" ref="D17:D30" si="0">C18*$D$34</f>
        <v>3.2</v>
      </c>
    </row>
    <row r="19" spans="1:4" ht="15.75" x14ac:dyDescent="0.25">
      <c r="A19" s="9">
        <v>2220</v>
      </c>
      <c r="B19" s="104" t="s">
        <v>974</v>
      </c>
      <c r="C19" s="79">
        <v>0.68</v>
      </c>
      <c r="D19" s="7">
        <f t="shared" si="0"/>
        <v>13.600000000000001</v>
      </c>
    </row>
    <row r="20" spans="1:4" ht="31.5" x14ac:dyDescent="0.25">
      <c r="A20" s="9">
        <v>2230</v>
      </c>
      <c r="B20" s="104" t="s">
        <v>975</v>
      </c>
      <c r="C20" s="73">
        <v>0.09</v>
      </c>
      <c r="D20" s="7">
        <f t="shared" si="0"/>
        <v>1.7999999999999998</v>
      </c>
    </row>
    <row r="21" spans="1:4" ht="31.5" x14ac:dyDescent="0.25">
      <c r="A21" s="9">
        <v>2243</v>
      </c>
      <c r="B21" s="124" t="s">
        <v>410</v>
      </c>
      <c r="C21" s="71">
        <v>0.03</v>
      </c>
      <c r="D21" s="7">
        <f t="shared" si="0"/>
        <v>0.6</v>
      </c>
    </row>
    <row r="22" spans="1:4" ht="31.5" customHeight="1" x14ac:dyDescent="0.25">
      <c r="A22" s="9">
        <v>2244</v>
      </c>
      <c r="B22" s="104" t="s">
        <v>1667</v>
      </c>
      <c r="C22" s="73">
        <v>7.0000000000000007E-2</v>
      </c>
      <c r="D22" s="7">
        <f t="shared" si="0"/>
        <v>1.4000000000000001</v>
      </c>
    </row>
    <row r="23" spans="1:4" ht="15.75" x14ac:dyDescent="0.25">
      <c r="A23" s="9">
        <v>2261</v>
      </c>
      <c r="B23" s="104" t="s">
        <v>1668</v>
      </c>
      <c r="C23" s="71">
        <v>2.68</v>
      </c>
      <c r="D23" s="7">
        <f t="shared" si="0"/>
        <v>53.6</v>
      </c>
    </row>
    <row r="24" spans="1:4" ht="31.5" x14ac:dyDescent="0.25">
      <c r="A24" s="163">
        <v>2250</v>
      </c>
      <c r="B24" s="104" t="s">
        <v>1669</v>
      </c>
      <c r="C24" s="73">
        <v>0.46</v>
      </c>
      <c r="D24" s="7">
        <f t="shared" si="0"/>
        <v>9.2000000000000011</v>
      </c>
    </row>
    <row r="25" spans="1:4" ht="33.75" customHeight="1" x14ac:dyDescent="0.25">
      <c r="A25" s="164"/>
      <c r="B25" s="104" t="s">
        <v>1670</v>
      </c>
      <c r="C25" s="73">
        <v>0.42</v>
      </c>
      <c r="D25" s="7">
        <f t="shared" si="0"/>
        <v>8.4</v>
      </c>
    </row>
    <row r="26" spans="1:4" ht="15.75" x14ac:dyDescent="0.25">
      <c r="A26" s="9">
        <v>2311</v>
      </c>
      <c r="B26" s="104" t="s">
        <v>435</v>
      </c>
      <c r="C26" s="73">
        <v>0.1</v>
      </c>
      <c r="D26" s="7">
        <f t="shared" si="0"/>
        <v>2</v>
      </c>
    </row>
    <row r="27" spans="1:4" ht="15.75" x14ac:dyDescent="0.25">
      <c r="A27" s="9">
        <v>2312</v>
      </c>
      <c r="B27" s="104" t="s">
        <v>1671</v>
      </c>
      <c r="C27" s="73">
        <v>0.08</v>
      </c>
      <c r="D27" s="7">
        <f t="shared" si="0"/>
        <v>1.6</v>
      </c>
    </row>
    <row r="28" spans="1:4" ht="15.75" x14ac:dyDescent="0.25">
      <c r="A28" s="9">
        <v>2350</v>
      </c>
      <c r="B28" s="104" t="s">
        <v>1672</v>
      </c>
      <c r="C28" s="71">
        <v>0.03</v>
      </c>
      <c r="D28" s="7">
        <f t="shared" si="0"/>
        <v>0.6</v>
      </c>
    </row>
    <row r="29" spans="1:4" ht="15.75" customHeight="1" x14ac:dyDescent="0.25">
      <c r="A29" s="9">
        <v>5120</v>
      </c>
      <c r="B29" s="104" t="s">
        <v>755</v>
      </c>
      <c r="C29" s="71">
        <v>0.77</v>
      </c>
      <c r="D29" s="7">
        <f t="shared" si="0"/>
        <v>15.4</v>
      </c>
    </row>
    <row r="30" spans="1:4" ht="22.5" customHeight="1" x14ac:dyDescent="0.25">
      <c r="A30" s="9">
        <v>5238</v>
      </c>
      <c r="B30" s="104" t="s">
        <v>1673</v>
      </c>
      <c r="C30" s="71">
        <v>0.66</v>
      </c>
      <c r="D30" s="7">
        <f t="shared" si="0"/>
        <v>13.200000000000001</v>
      </c>
    </row>
    <row r="31" spans="1:4" ht="15.75" x14ac:dyDescent="0.25">
      <c r="A31" s="13"/>
      <c r="B31" s="131" t="s">
        <v>6</v>
      </c>
      <c r="C31" s="74">
        <f>SUM(C16:C30)</f>
        <v>11.360000000000001</v>
      </c>
      <c r="D31" s="75">
        <f>SUM(D16:D30)</f>
        <v>227.2</v>
      </c>
    </row>
    <row r="32" spans="1:4" ht="15.75" x14ac:dyDescent="0.25">
      <c r="A32" s="13"/>
      <c r="B32" s="131" t="s">
        <v>7</v>
      </c>
      <c r="C32" s="74">
        <f>C14+C31</f>
        <v>44.99</v>
      </c>
      <c r="D32" s="75">
        <f>D14+D31</f>
        <v>899.8</v>
      </c>
    </row>
    <row r="33" spans="1:4" ht="15.75" x14ac:dyDescent="0.25">
      <c r="A33" s="2"/>
      <c r="B33" s="119"/>
      <c r="C33" s="2"/>
      <c r="D33" s="2"/>
    </row>
    <row r="34" spans="1:4" ht="15.75" x14ac:dyDescent="0.25">
      <c r="A34" s="170" t="s">
        <v>9</v>
      </c>
      <c r="B34" s="171"/>
      <c r="C34" s="10"/>
      <c r="D34" s="6">
        <v>20</v>
      </c>
    </row>
    <row r="35" spans="1:4" ht="30.6" customHeight="1" x14ac:dyDescent="0.25">
      <c r="A35" s="170" t="s">
        <v>17</v>
      </c>
      <c r="B35" s="171"/>
      <c r="C35" s="10"/>
      <c r="D35" s="18">
        <f>D32/D34</f>
        <v>44.989999999999995</v>
      </c>
    </row>
    <row r="36" spans="1:4" x14ac:dyDescent="0.25">
      <c r="A36" s="1"/>
      <c r="B36" s="133"/>
      <c r="C36" s="1"/>
      <c r="D36" s="1"/>
    </row>
    <row r="37" spans="1:4" x14ac:dyDescent="0.25">
      <c r="A37" s="1"/>
    </row>
  </sheetData>
  <mergeCells count="6">
    <mergeCell ref="A35:B35"/>
    <mergeCell ref="A1:D1"/>
    <mergeCell ref="A3:B3"/>
    <mergeCell ref="A5:D5"/>
    <mergeCell ref="A34:B34"/>
    <mergeCell ref="A24:A25"/>
  </mergeCells>
  <pageMargins left="0.51181102362204722" right="0.51181102362204722" top="0.55118110236220474" bottom="0.55118110236220474" header="0.31496062992125984" footer="0.31496062992125984"/>
  <pageSetup paperSize="9" scale="70" fitToHeight="0" orientation="portrait" r:id="rId1"/>
  <headerFooter>
    <oddFooter>&amp;C&amp;"Times New Roman,Regular"&amp;12&amp;P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D22"/>
  <sheetViews>
    <sheetView view="pageBreakPreview" zoomScaleNormal="100" zoomScaleSheetLayoutView="100" workbookViewId="0">
      <selection activeCell="F1" sqref="F1:K1048576"/>
    </sheetView>
  </sheetViews>
  <sheetFormatPr defaultRowHeight="15" x14ac:dyDescent="0.25"/>
  <cols>
    <col min="1" max="1" width="15.140625" customWidth="1"/>
    <col min="2" max="2" width="54.85546875" style="92" customWidth="1"/>
    <col min="3" max="3" width="12.5703125" customWidth="1"/>
    <col min="4" max="4" width="21.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36" customHeight="1" x14ac:dyDescent="0.25">
      <c r="A5" s="169" t="s">
        <v>1662</v>
      </c>
      <c r="B5" s="169"/>
      <c r="C5" s="169"/>
      <c r="D5" s="169"/>
    </row>
    <row r="6" spans="1:4" ht="19.5" customHeight="1" x14ac:dyDescent="0.25">
      <c r="A6" s="2"/>
      <c r="B6" s="140"/>
      <c r="C6" s="2"/>
      <c r="D6" s="26"/>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100.5" customHeight="1" x14ac:dyDescent="0.25">
      <c r="A10" s="9">
        <v>1100</v>
      </c>
      <c r="B10" s="104" t="s">
        <v>1622</v>
      </c>
      <c r="C10" s="73">
        <v>0.38</v>
      </c>
      <c r="D10" s="7">
        <f>C10*$D$19</f>
        <v>429.4</v>
      </c>
    </row>
    <row r="11" spans="1:4" ht="63" x14ac:dyDescent="0.25">
      <c r="A11" s="9">
        <v>1200</v>
      </c>
      <c r="B11" s="104" t="s">
        <v>1420</v>
      </c>
      <c r="C11" s="73">
        <f>ROUND(C10*0.2359,2)+0.01</f>
        <v>9.9999999999999992E-2</v>
      </c>
      <c r="D11" s="7">
        <f>C11*$D$19</f>
        <v>112.99999999999999</v>
      </c>
    </row>
    <row r="12" spans="1:4" ht="15.75" x14ac:dyDescent="0.25">
      <c r="A12" s="9">
        <v>2311</v>
      </c>
      <c r="B12" s="139" t="s">
        <v>513</v>
      </c>
      <c r="C12" s="73">
        <v>0.02</v>
      </c>
      <c r="D12" s="7">
        <f t="shared" ref="D12:D13" si="0">C12*$D$19</f>
        <v>22.6</v>
      </c>
    </row>
    <row r="13" spans="1:4" ht="47.25" x14ac:dyDescent="0.25">
      <c r="A13" s="9">
        <v>5238</v>
      </c>
      <c r="B13" s="124" t="s">
        <v>514</v>
      </c>
      <c r="C13" s="73">
        <v>0.01</v>
      </c>
      <c r="D13" s="7">
        <f t="shared" si="0"/>
        <v>11.3</v>
      </c>
    </row>
    <row r="14" spans="1:4" ht="15.75" x14ac:dyDescent="0.25">
      <c r="A14" s="13"/>
      <c r="B14" s="126" t="s">
        <v>4</v>
      </c>
      <c r="C14" s="74">
        <f>SUM(C10:C13)</f>
        <v>0.51</v>
      </c>
      <c r="D14" s="75">
        <f>SUM(D10:D13)</f>
        <v>576.29999999999995</v>
      </c>
    </row>
    <row r="15" spans="1:4" ht="15.75" x14ac:dyDescent="0.25">
      <c r="A15" s="6"/>
      <c r="B15" s="141" t="s">
        <v>5</v>
      </c>
      <c r="C15" s="74">
        <v>0</v>
      </c>
      <c r="D15" s="75">
        <v>0</v>
      </c>
    </row>
    <row r="16" spans="1:4" ht="15.75" x14ac:dyDescent="0.25">
      <c r="A16" s="13"/>
      <c r="B16" s="131" t="s">
        <v>6</v>
      </c>
      <c r="C16" s="74">
        <v>0</v>
      </c>
      <c r="D16" s="75">
        <v>0</v>
      </c>
    </row>
    <row r="17" spans="1:4" ht="15.75" x14ac:dyDescent="0.25">
      <c r="A17" s="13"/>
      <c r="B17" s="131" t="s">
        <v>7</v>
      </c>
      <c r="C17" s="74">
        <f>C14+C16</f>
        <v>0.51</v>
      </c>
      <c r="D17" s="75">
        <f>D14+D16</f>
        <v>576.29999999999995</v>
      </c>
    </row>
    <row r="18" spans="1:4" ht="15.75" x14ac:dyDescent="0.25">
      <c r="A18" s="2"/>
      <c r="B18" s="119"/>
      <c r="C18" s="2"/>
      <c r="D18" s="2"/>
    </row>
    <row r="19" spans="1:4" ht="15.75" x14ac:dyDescent="0.25">
      <c r="A19" s="170" t="s">
        <v>9</v>
      </c>
      <c r="B19" s="171"/>
      <c r="C19" s="10"/>
      <c r="D19" s="6">
        <v>1130</v>
      </c>
    </row>
    <row r="20" spans="1:4" ht="30.6" customHeight="1" x14ac:dyDescent="0.25">
      <c r="A20" s="170" t="s">
        <v>17</v>
      </c>
      <c r="B20" s="171"/>
      <c r="C20" s="10"/>
      <c r="D20" s="18">
        <f>D17/D19</f>
        <v>0.51</v>
      </c>
    </row>
    <row r="21" spans="1:4" ht="15.75" x14ac:dyDescent="0.25">
      <c r="A21" s="2"/>
      <c r="B21" s="119"/>
      <c r="C21" s="2"/>
      <c r="D21" s="2"/>
    </row>
    <row r="22" spans="1:4" ht="15.75" x14ac:dyDescent="0.25">
      <c r="A22" s="2"/>
      <c r="B22" s="135"/>
      <c r="C22" s="80"/>
      <c r="D22" s="80"/>
    </row>
  </sheetData>
  <mergeCells count="5">
    <mergeCell ref="A20:B20"/>
    <mergeCell ref="A1:D1"/>
    <mergeCell ref="A3:B3"/>
    <mergeCell ref="A5:D5"/>
    <mergeCell ref="A19:B19"/>
  </mergeCells>
  <pageMargins left="0.51181102362204722" right="0.31496062992125984" top="0.55118110236220474" bottom="0.55118110236220474" header="0.31496062992125984" footer="0.31496062992125984"/>
  <pageSetup paperSize="9" scale="91" fitToHeight="0" orientation="portrait" r:id="rId1"/>
  <headerFooter>
    <oddFooter>&amp;C&amp;"Times New Roman,Regular"&amp;12&amp;P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D32"/>
  <sheetViews>
    <sheetView view="pageBreakPreview" topLeftCell="C1" zoomScaleNormal="100" zoomScaleSheetLayoutView="100" workbookViewId="0">
      <selection activeCell="E1" sqref="E1:M1048576"/>
    </sheetView>
  </sheetViews>
  <sheetFormatPr defaultRowHeight="15" x14ac:dyDescent="0.25"/>
  <cols>
    <col min="1" max="1" width="14.85546875" customWidth="1"/>
    <col min="2" max="2" width="71" style="92" customWidth="1"/>
    <col min="3" max="3" width="12.5703125" customWidth="1"/>
    <col min="4" max="4" width="22.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7.25" customHeight="1" x14ac:dyDescent="0.25">
      <c r="A5" s="169" t="s">
        <v>213</v>
      </c>
      <c r="B5" s="169"/>
      <c r="C5" s="169"/>
      <c r="D5" s="169"/>
    </row>
    <row r="6" spans="1:4" ht="19.5" customHeight="1" x14ac:dyDescent="0.25">
      <c r="A6" s="2"/>
      <c r="B6" s="119"/>
      <c r="C6" s="2"/>
      <c r="D6" s="2"/>
    </row>
    <row r="7" spans="1:4" ht="15.75" x14ac:dyDescent="0.25">
      <c r="A7" s="2" t="s">
        <v>12</v>
      </c>
      <c r="B7" s="119"/>
      <c r="C7" s="2"/>
      <c r="D7" s="2"/>
    </row>
    <row r="8" spans="1:4" ht="63" x14ac:dyDescent="0.25">
      <c r="A8" s="4" t="s">
        <v>0</v>
      </c>
      <c r="B8" s="120" t="s">
        <v>1</v>
      </c>
      <c r="C8" s="4" t="s">
        <v>8</v>
      </c>
      <c r="D8" s="4" t="s">
        <v>2</v>
      </c>
    </row>
    <row r="9" spans="1:4" ht="15.75" x14ac:dyDescent="0.25">
      <c r="A9" s="6"/>
      <c r="B9" s="122" t="s">
        <v>3</v>
      </c>
      <c r="C9" s="71"/>
      <c r="D9" s="72"/>
    </row>
    <row r="10" spans="1:4" ht="78.75" customHeight="1" x14ac:dyDescent="0.25">
      <c r="A10" s="9">
        <v>1100</v>
      </c>
      <c r="B10" s="104" t="s">
        <v>1623</v>
      </c>
      <c r="C10" s="73">
        <v>0.77</v>
      </c>
      <c r="D10" s="7">
        <f>C10*$D$29</f>
        <v>3.85</v>
      </c>
    </row>
    <row r="11" spans="1:4" ht="50.25" customHeight="1" x14ac:dyDescent="0.25">
      <c r="A11" s="9">
        <v>1200</v>
      </c>
      <c r="B11" s="104" t="s">
        <v>1624</v>
      </c>
      <c r="C11" s="73">
        <f>ROUND(C10*0.2359,2)+0.01</f>
        <v>0.19</v>
      </c>
      <c r="D11" s="7">
        <f t="shared" ref="D11:D13" si="0">C11*$D$29</f>
        <v>0.95</v>
      </c>
    </row>
    <row r="12" spans="1:4" ht="15.75" x14ac:dyDescent="0.25">
      <c r="A12" s="9">
        <v>2311</v>
      </c>
      <c r="B12" s="104" t="s">
        <v>515</v>
      </c>
      <c r="C12" s="73">
        <v>0.06</v>
      </c>
      <c r="D12" s="7">
        <f t="shared" si="0"/>
        <v>0.3</v>
      </c>
    </row>
    <row r="13" spans="1:4" ht="31.5" x14ac:dyDescent="0.25">
      <c r="A13" s="9">
        <v>5238</v>
      </c>
      <c r="B13" s="104" t="s">
        <v>516</v>
      </c>
      <c r="C13" s="73">
        <v>0.02</v>
      </c>
      <c r="D13" s="7">
        <f t="shared" si="0"/>
        <v>0.1</v>
      </c>
    </row>
    <row r="14" spans="1:4" ht="15.75" x14ac:dyDescent="0.25">
      <c r="A14" s="13"/>
      <c r="B14" s="126" t="s">
        <v>4</v>
      </c>
      <c r="C14" s="74">
        <f>SUM(C10:C13)</f>
        <v>1.04</v>
      </c>
      <c r="D14" s="75">
        <f>SUM(D10:D13)</f>
        <v>5.1999999999999993</v>
      </c>
    </row>
    <row r="15" spans="1:4" ht="15.75" x14ac:dyDescent="0.25">
      <c r="A15" s="6"/>
      <c r="B15" s="125" t="s">
        <v>5</v>
      </c>
      <c r="C15" s="71"/>
      <c r="D15" s="76"/>
    </row>
    <row r="16" spans="1:4" ht="336" customHeight="1" x14ac:dyDescent="0.25">
      <c r="A16" s="9">
        <v>1100</v>
      </c>
      <c r="B16" s="104" t="s">
        <v>1421</v>
      </c>
      <c r="C16" s="73">
        <f>0.24+2.05+0.41+0.7</f>
        <v>3.4000000000000004</v>
      </c>
      <c r="D16" s="7">
        <f>C16*$D$29</f>
        <v>17</v>
      </c>
    </row>
    <row r="17" spans="1:4" ht="61.9" customHeight="1" x14ac:dyDescent="0.25">
      <c r="A17" s="9">
        <v>1200</v>
      </c>
      <c r="B17" s="104" t="s">
        <v>1422</v>
      </c>
      <c r="C17" s="73">
        <f>ROUND(C16*0.2359,2)</f>
        <v>0.8</v>
      </c>
      <c r="D17" s="7">
        <f>C17*$D$29</f>
        <v>4</v>
      </c>
    </row>
    <row r="18" spans="1:4" ht="31.5" customHeight="1" x14ac:dyDescent="0.25">
      <c r="A18" s="9">
        <v>2220</v>
      </c>
      <c r="B18" s="104" t="s">
        <v>1630</v>
      </c>
      <c r="C18" s="73">
        <v>0.02</v>
      </c>
      <c r="D18" s="7">
        <f>C18*$D$29</f>
        <v>0.1</v>
      </c>
    </row>
    <row r="19" spans="1:4" ht="22.5" customHeight="1" x14ac:dyDescent="0.25">
      <c r="A19" s="9">
        <v>2261</v>
      </c>
      <c r="B19" s="104" t="s">
        <v>1625</v>
      </c>
      <c r="C19" s="73">
        <v>0.08</v>
      </c>
      <c r="D19" s="7">
        <f t="shared" ref="D19:D23" si="1">C19*$D$29</f>
        <v>0.4</v>
      </c>
    </row>
    <row r="20" spans="1:4" ht="31.5" customHeight="1" x14ac:dyDescent="0.25">
      <c r="A20" s="163">
        <v>2250</v>
      </c>
      <c r="B20" s="104" t="s">
        <v>1627</v>
      </c>
      <c r="C20" s="73">
        <v>0.01</v>
      </c>
      <c r="D20" s="7">
        <f t="shared" si="1"/>
        <v>0.05</v>
      </c>
    </row>
    <row r="21" spans="1:4" ht="48" customHeight="1" x14ac:dyDescent="0.25">
      <c r="A21" s="164"/>
      <c r="B21" s="104" t="s">
        <v>1626</v>
      </c>
      <c r="C21" s="73">
        <v>0.01</v>
      </c>
      <c r="D21" s="7">
        <f t="shared" si="1"/>
        <v>0.05</v>
      </c>
    </row>
    <row r="22" spans="1:4" ht="17.25" customHeight="1" x14ac:dyDescent="0.25">
      <c r="A22" s="9">
        <v>5120</v>
      </c>
      <c r="B22" s="104" t="s">
        <v>1628</v>
      </c>
      <c r="C22" s="73">
        <v>0.02</v>
      </c>
      <c r="D22" s="7">
        <f t="shared" si="1"/>
        <v>0.1</v>
      </c>
    </row>
    <row r="23" spans="1:4" ht="33.75" customHeight="1" x14ac:dyDescent="0.25">
      <c r="A23" s="9">
        <v>5238</v>
      </c>
      <c r="B23" s="104" t="s">
        <v>1629</v>
      </c>
      <c r="C23" s="73">
        <v>0.02</v>
      </c>
      <c r="D23" s="7">
        <f t="shared" si="1"/>
        <v>0.1</v>
      </c>
    </row>
    <row r="24" spans="1:4" x14ac:dyDescent="0.25">
      <c r="A24" s="13"/>
      <c r="B24" s="131" t="s">
        <v>6</v>
      </c>
      <c r="C24" s="74">
        <f>SUM(C16:C23)</f>
        <v>4.3599999999999985</v>
      </c>
      <c r="D24" s="75">
        <f>SUM(D16:D23)</f>
        <v>21.800000000000004</v>
      </c>
    </row>
    <row r="25" spans="1:4" ht="15.75" x14ac:dyDescent="0.25">
      <c r="A25" s="13"/>
      <c r="B25" s="131" t="s">
        <v>221</v>
      </c>
      <c r="C25" s="74">
        <f>C24+C14</f>
        <v>5.3999999999999986</v>
      </c>
      <c r="D25" s="75">
        <f>D24+D14</f>
        <v>27.000000000000004</v>
      </c>
    </row>
    <row r="26" spans="1:4" ht="15.75" x14ac:dyDescent="0.25">
      <c r="A26" s="13"/>
      <c r="B26" s="131" t="s">
        <v>220</v>
      </c>
      <c r="C26" s="74">
        <f>C25*0.21</f>
        <v>1.1339999999999997</v>
      </c>
      <c r="D26" s="75">
        <f>D25*0.21</f>
        <v>5.6700000000000008</v>
      </c>
    </row>
    <row r="27" spans="1:4" ht="15.75" x14ac:dyDescent="0.25">
      <c r="A27" s="13"/>
      <c r="B27" s="131" t="s">
        <v>222</v>
      </c>
      <c r="C27" s="74">
        <f>C25+C26</f>
        <v>6.533999999999998</v>
      </c>
      <c r="D27" s="100">
        <f>D25+D26</f>
        <v>32.67</v>
      </c>
    </row>
    <row r="28" spans="1:4" ht="15.75" x14ac:dyDescent="0.25">
      <c r="A28" s="2"/>
      <c r="B28" s="119"/>
      <c r="C28" s="2"/>
      <c r="D28" s="2"/>
    </row>
    <row r="29" spans="1:4" ht="15.75" x14ac:dyDescent="0.25">
      <c r="A29" s="170" t="s">
        <v>9</v>
      </c>
      <c r="B29" s="171"/>
      <c r="C29" s="10"/>
      <c r="D29" s="6">
        <v>5</v>
      </c>
    </row>
    <row r="30" spans="1:4" ht="31.15" customHeight="1" x14ac:dyDescent="0.25">
      <c r="A30" s="170" t="s">
        <v>17</v>
      </c>
      <c r="B30" s="171"/>
      <c r="C30" s="10"/>
      <c r="D30" s="18">
        <f>D27/D29</f>
        <v>6.5340000000000007</v>
      </c>
    </row>
    <row r="31" spans="1:4" x14ac:dyDescent="0.25">
      <c r="A31" s="1"/>
      <c r="B31" s="133"/>
      <c r="C31" s="1"/>
      <c r="D31" s="1"/>
    </row>
    <row r="32" spans="1:4" x14ac:dyDescent="0.25">
      <c r="A32" s="1"/>
    </row>
  </sheetData>
  <mergeCells count="6">
    <mergeCell ref="A30:B30"/>
    <mergeCell ref="A1:D1"/>
    <mergeCell ref="A3:B3"/>
    <mergeCell ref="A5:D5"/>
    <mergeCell ref="A29:B29"/>
    <mergeCell ref="A20:A21"/>
  </mergeCells>
  <pageMargins left="0.70866141732283472" right="0.31496062992125984" top="0.55118110236220474" bottom="0.55118110236220474" header="0.31496062992125984" footer="0.31496062992125984"/>
  <pageSetup paperSize="9" scale="76" fitToHeight="0" orientation="portrait" r:id="rId1"/>
  <headerFooter>
    <oddFooter>&amp;C&amp;"Times New Roman,Regular"&amp;12&amp;P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D39"/>
  <sheetViews>
    <sheetView view="pageBreakPreview" topLeftCell="C1" zoomScaleNormal="100" zoomScaleSheetLayoutView="100" workbookViewId="0">
      <selection activeCell="E1" sqref="E1:L1048576"/>
    </sheetView>
  </sheetViews>
  <sheetFormatPr defaultRowHeight="15" x14ac:dyDescent="0.25"/>
  <cols>
    <col min="1" max="1" width="15.140625" customWidth="1"/>
    <col min="2" max="2" width="74.85546875" style="92" customWidth="1"/>
    <col min="3" max="3" width="12.5703125" customWidth="1"/>
    <col min="4" max="4" width="21.855468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214</v>
      </c>
      <c r="B5" s="172"/>
      <c r="C5" s="172"/>
      <c r="D5" s="172"/>
    </row>
    <row r="6" spans="1:4" ht="18"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3.75" customHeight="1" x14ac:dyDescent="0.25">
      <c r="A10" s="9">
        <v>1100</v>
      </c>
      <c r="B10" s="104" t="s">
        <v>1423</v>
      </c>
      <c r="C10" s="73">
        <v>6.11</v>
      </c>
      <c r="D10" s="7">
        <f>C10*$D$36</f>
        <v>775.97</v>
      </c>
    </row>
    <row r="11" spans="1:4" ht="62.25" customHeight="1" x14ac:dyDescent="0.25">
      <c r="A11" s="9">
        <v>1200</v>
      </c>
      <c r="B11" s="104" t="s">
        <v>1424</v>
      </c>
      <c r="C11" s="73">
        <f>ROUND(C10*0.2359,2)+0.07</f>
        <v>1.51</v>
      </c>
      <c r="D11" s="7">
        <f t="shared" ref="D11:D13" si="0">C11*$D$36</f>
        <v>191.77</v>
      </c>
    </row>
    <row r="12" spans="1:4" ht="15.75" x14ac:dyDescent="0.25">
      <c r="A12" s="9">
        <v>2312</v>
      </c>
      <c r="B12" s="104" t="s">
        <v>311</v>
      </c>
      <c r="C12" s="71">
        <v>1.61</v>
      </c>
      <c r="D12" s="7">
        <f t="shared" si="0"/>
        <v>204.47</v>
      </c>
    </row>
    <row r="13" spans="1:4" ht="33.75" customHeight="1" x14ac:dyDescent="0.25">
      <c r="A13" s="9">
        <v>2350</v>
      </c>
      <c r="B13" s="104" t="s">
        <v>312</v>
      </c>
      <c r="C13" s="73">
        <v>0.42</v>
      </c>
      <c r="D13" s="7">
        <f t="shared" si="0"/>
        <v>53.339999999999996</v>
      </c>
    </row>
    <row r="14" spans="1:4" ht="15.75" x14ac:dyDescent="0.25">
      <c r="A14" s="13"/>
      <c r="B14" s="126" t="s">
        <v>4</v>
      </c>
      <c r="C14" s="74">
        <f>SUM(C10:C13)</f>
        <v>9.65</v>
      </c>
      <c r="D14" s="75">
        <f>SUM(D10:D13)</f>
        <v>1225.55</v>
      </c>
    </row>
    <row r="15" spans="1:4" ht="15.75" x14ac:dyDescent="0.25">
      <c r="A15" s="6"/>
      <c r="B15" s="125" t="s">
        <v>5</v>
      </c>
      <c r="C15" s="71"/>
      <c r="D15" s="76"/>
    </row>
    <row r="16" spans="1:4" ht="183" customHeight="1" x14ac:dyDescent="0.25">
      <c r="A16" s="9">
        <v>1100</v>
      </c>
      <c r="B16" s="104" t="s">
        <v>1425</v>
      </c>
      <c r="C16" s="71">
        <f>0.24+2.05</f>
        <v>2.29</v>
      </c>
      <c r="D16" s="7">
        <f>C16*$D$36</f>
        <v>290.83</v>
      </c>
    </row>
    <row r="17" spans="1:4" ht="48" customHeight="1" x14ac:dyDescent="0.25">
      <c r="A17" s="9">
        <v>1200</v>
      </c>
      <c r="B17" s="104" t="s">
        <v>1426</v>
      </c>
      <c r="C17" s="73">
        <f>ROUND(C16*0.2359,2)</f>
        <v>0.54</v>
      </c>
      <c r="D17" s="7">
        <f t="shared" ref="D17:D30" si="1">C17*$D$36</f>
        <v>68.58</v>
      </c>
    </row>
    <row r="18" spans="1:4" ht="15.75" x14ac:dyDescent="0.25">
      <c r="A18" s="9">
        <v>2210</v>
      </c>
      <c r="B18" s="104" t="s">
        <v>399</v>
      </c>
      <c r="C18" s="73">
        <v>0.03</v>
      </c>
      <c r="D18" s="7">
        <f t="shared" si="1"/>
        <v>3.81</v>
      </c>
    </row>
    <row r="19" spans="1:4" ht="31.5" x14ac:dyDescent="0.25">
      <c r="A19" s="9">
        <v>2220</v>
      </c>
      <c r="B19" s="104" t="s">
        <v>1427</v>
      </c>
      <c r="C19" s="73">
        <v>0.14000000000000001</v>
      </c>
      <c r="D19" s="7">
        <f t="shared" si="1"/>
        <v>17.78</v>
      </c>
    </row>
    <row r="20" spans="1:4" ht="31.5" x14ac:dyDescent="0.25">
      <c r="A20" s="9">
        <v>2230</v>
      </c>
      <c r="B20" s="104" t="s">
        <v>405</v>
      </c>
      <c r="C20" s="73">
        <v>0.02</v>
      </c>
      <c r="D20" s="7">
        <f t="shared" si="1"/>
        <v>2.54</v>
      </c>
    </row>
    <row r="21" spans="1:4" ht="33" customHeight="1" x14ac:dyDescent="0.25">
      <c r="A21" s="9">
        <v>2243</v>
      </c>
      <c r="B21" s="104" t="s">
        <v>313</v>
      </c>
      <c r="C21" s="71">
        <v>0.01</v>
      </c>
      <c r="D21" s="7">
        <f t="shared" si="1"/>
        <v>1.27</v>
      </c>
    </row>
    <row r="22" spans="1:4" ht="33" customHeight="1" x14ac:dyDescent="0.25">
      <c r="A22" s="9">
        <v>2244</v>
      </c>
      <c r="B22" s="104" t="s">
        <v>1428</v>
      </c>
      <c r="C22" s="73">
        <v>0.01</v>
      </c>
      <c r="D22" s="7">
        <f t="shared" si="1"/>
        <v>1.27</v>
      </c>
    </row>
    <row r="23" spans="1:4" ht="15.75" x14ac:dyDescent="0.25">
      <c r="A23" s="9">
        <v>2261</v>
      </c>
      <c r="B23" s="104" t="s">
        <v>1429</v>
      </c>
      <c r="C23" s="73">
        <v>0.54</v>
      </c>
      <c r="D23" s="7">
        <f t="shared" si="1"/>
        <v>68.58</v>
      </c>
    </row>
    <row r="24" spans="1:4" ht="31.5" x14ac:dyDescent="0.25">
      <c r="A24" s="163">
        <v>2250</v>
      </c>
      <c r="B24" s="104" t="s">
        <v>1430</v>
      </c>
      <c r="C24" s="73">
        <v>0.09</v>
      </c>
      <c r="D24" s="7">
        <f t="shared" si="1"/>
        <v>11.43</v>
      </c>
    </row>
    <row r="25" spans="1:4" ht="47.25" customHeight="1" x14ac:dyDescent="0.25">
      <c r="A25" s="164"/>
      <c r="B25" s="104" t="s">
        <v>1431</v>
      </c>
      <c r="C25" s="73">
        <v>0.08</v>
      </c>
      <c r="D25" s="7">
        <f t="shared" si="1"/>
        <v>10.16</v>
      </c>
    </row>
    <row r="26" spans="1:4" ht="15.75" x14ac:dyDescent="0.25">
      <c r="A26" s="9">
        <v>2311</v>
      </c>
      <c r="B26" s="104" t="s">
        <v>459</v>
      </c>
      <c r="C26" s="73">
        <v>0.02</v>
      </c>
      <c r="D26" s="7">
        <f t="shared" si="1"/>
        <v>2.54</v>
      </c>
    </row>
    <row r="27" spans="1:4" ht="15.75" x14ac:dyDescent="0.25">
      <c r="A27" s="9">
        <v>2312</v>
      </c>
      <c r="B27" s="104" t="s">
        <v>484</v>
      </c>
      <c r="C27" s="73">
        <v>0.02</v>
      </c>
      <c r="D27" s="7">
        <f t="shared" si="1"/>
        <v>2.54</v>
      </c>
    </row>
    <row r="28" spans="1:4" ht="31.5" x14ac:dyDescent="0.25">
      <c r="A28" s="9">
        <v>2350</v>
      </c>
      <c r="B28" s="104" t="s">
        <v>504</v>
      </c>
      <c r="C28" s="105">
        <v>0.01</v>
      </c>
      <c r="D28" s="7">
        <f t="shared" si="1"/>
        <v>1.27</v>
      </c>
    </row>
    <row r="29" spans="1:4" ht="15.75" x14ac:dyDescent="0.25">
      <c r="A29" s="9">
        <v>5120</v>
      </c>
      <c r="B29" s="104" t="s">
        <v>836</v>
      </c>
      <c r="C29" s="71">
        <v>0.15</v>
      </c>
      <c r="D29" s="7">
        <f t="shared" si="1"/>
        <v>19.05</v>
      </c>
    </row>
    <row r="30" spans="1:4" ht="31.5" x14ac:dyDescent="0.25">
      <c r="A30" s="9">
        <v>5238</v>
      </c>
      <c r="B30" s="104" t="s">
        <v>837</v>
      </c>
      <c r="C30" s="71">
        <v>0.13</v>
      </c>
      <c r="D30" s="7">
        <f t="shared" si="1"/>
        <v>16.510000000000002</v>
      </c>
    </row>
    <row r="31" spans="1:4" x14ac:dyDescent="0.25">
      <c r="A31" s="13"/>
      <c r="B31" s="131" t="s">
        <v>6</v>
      </c>
      <c r="C31" s="74">
        <f>SUM(C16:C30)</f>
        <v>4.0799999999999992</v>
      </c>
      <c r="D31" s="75">
        <f>SUM(D16:D30)</f>
        <v>518.16000000000008</v>
      </c>
    </row>
    <row r="32" spans="1:4" ht="15.75" x14ac:dyDescent="0.25">
      <c r="A32" s="13"/>
      <c r="B32" s="131" t="s">
        <v>221</v>
      </c>
      <c r="C32" s="74">
        <f>C31+C14</f>
        <v>13.73</v>
      </c>
      <c r="D32" s="75">
        <f>D31+D14</f>
        <v>1743.71</v>
      </c>
    </row>
    <row r="33" spans="1:4" ht="15.75" x14ac:dyDescent="0.25">
      <c r="A33" s="13"/>
      <c r="B33" s="131" t="s">
        <v>220</v>
      </c>
      <c r="C33" s="74">
        <f>C32*0.21</f>
        <v>2.8833000000000002</v>
      </c>
      <c r="D33" s="75">
        <f>D32*0.21</f>
        <v>366.17910000000001</v>
      </c>
    </row>
    <row r="34" spans="1:4" ht="15.75" x14ac:dyDescent="0.25">
      <c r="A34" s="13"/>
      <c r="B34" s="131" t="s">
        <v>222</v>
      </c>
      <c r="C34" s="74">
        <f>C33+C32</f>
        <v>16.613300000000002</v>
      </c>
      <c r="D34" s="100">
        <f>D33+D32</f>
        <v>2109.8890999999999</v>
      </c>
    </row>
    <row r="35" spans="1:4" ht="15.75" x14ac:dyDescent="0.25">
      <c r="A35" s="2"/>
      <c r="B35" s="119"/>
      <c r="C35" s="2"/>
      <c r="D35" s="2"/>
    </row>
    <row r="36" spans="1:4" ht="15.75" x14ac:dyDescent="0.25">
      <c r="A36" s="170" t="s">
        <v>9</v>
      </c>
      <c r="B36" s="171"/>
      <c r="C36" s="10"/>
      <c r="D36" s="6">
        <v>127</v>
      </c>
    </row>
    <row r="37" spans="1:4" ht="34.9" customHeight="1" x14ac:dyDescent="0.25">
      <c r="A37" s="165" t="s">
        <v>17</v>
      </c>
      <c r="B37" s="166"/>
      <c r="C37" s="10"/>
      <c r="D37" s="18">
        <f>D34/D36</f>
        <v>16.613299999999999</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0" fitToHeight="0" orientation="portrait" r:id="rId1"/>
  <headerFooter>
    <oddFooter>&amp;C&amp;"Times New Roman,Regular"&amp;12&amp;P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D36"/>
  <sheetViews>
    <sheetView view="pageBreakPreview" topLeftCell="C1" zoomScaleNormal="100" zoomScaleSheetLayoutView="100" workbookViewId="0">
      <selection activeCell="E1" sqref="E1:K1048576"/>
    </sheetView>
  </sheetViews>
  <sheetFormatPr defaultRowHeight="15" x14ac:dyDescent="0.25"/>
  <cols>
    <col min="1" max="1" width="14.85546875" customWidth="1"/>
    <col min="2" max="2" width="83.85546875" style="92" customWidth="1"/>
    <col min="3" max="3" width="12.5703125" customWidth="1"/>
    <col min="4" max="4" width="20.85546875" customWidth="1"/>
  </cols>
  <sheetData>
    <row r="1" spans="1:4" ht="15.75" x14ac:dyDescent="0.25">
      <c r="A1" s="167" t="s">
        <v>10</v>
      </c>
      <c r="B1" s="167"/>
      <c r="C1" s="167"/>
      <c r="D1" s="167"/>
    </row>
    <row r="2" spans="1:4" ht="15.75" x14ac:dyDescent="0.25">
      <c r="A2" s="86"/>
      <c r="B2" s="116"/>
      <c r="C2" s="86"/>
      <c r="D2" s="86"/>
    </row>
    <row r="3" spans="1:4" ht="15.75" x14ac:dyDescent="0.25">
      <c r="A3" s="168" t="s">
        <v>11</v>
      </c>
      <c r="B3" s="168"/>
      <c r="C3" s="86"/>
      <c r="D3" s="86"/>
    </row>
    <row r="4" spans="1:4" ht="15.75" x14ac:dyDescent="0.25">
      <c r="A4" s="87"/>
      <c r="B4" s="134"/>
      <c r="C4" s="86"/>
      <c r="D4" s="86"/>
    </row>
    <row r="5" spans="1:4" ht="15.75" x14ac:dyDescent="0.25">
      <c r="A5" s="172" t="s">
        <v>215</v>
      </c>
      <c r="B5" s="172"/>
      <c r="C5" s="172"/>
      <c r="D5" s="172"/>
    </row>
    <row r="6" spans="1:4" ht="18"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4" customHeight="1" x14ac:dyDescent="0.25">
      <c r="A10" s="9">
        <v>1100</v>
      </c>
      <c r="B10" s="104" t="s">
        <v>1433</v>
      </c>
      <c r="C10" s="73">
        <v>5.24</v>
      </c>
      <c r="D10" s="7">
        <f>C10*$D$33</f>
        <v>288.2</v>
      </c>
    </row>
    <row r="11" spans="1:4" ht="42" customHeight="1" x14ac:dyDescent="0.25">
      <c r="A11" s="9">
        <v>1200</v>
      </c>
      <c r="B11" s="104" t="s">
        <v>1432</v>
      </c>
      <c r="C11" s="73">
        <f>ROUND(C10*0.2359,2)+0.06</f>
        <v>1.3</v>
      </c>
      <c r="D11" s="7">
        <f t="shared" ref="D11" si="0">C11*$D$33</f>
        <v>71.5</v>
      </c>
    </row>
    <row r="12" spans="1:4" ht="17.25" customHeight="1" x14ac:dyDescent="0.25">
      <c r="A12" s="9">
        <v>2312</v>
      </c>
      <c r="B12" s="104" t="s">
        <v>740</v>
      </c>
      <c r="C12" s="71">
        <v>2.64</v>
      </c>
      <c r="D12" s="7">
        <f>C12*$D$33</f>
        <v>145.20000000000002</v>
      </c>
    </row>
    <row r="13" spans="1:4" ht="15.75" x14ac:dyDescent="0.25">
      <c r="A13" s="13"/>
      <c r="B13" s="126" t="s">
        <v>4</v>
      </c>
      <c r="C13" s="74">
        <f>SUM(C10:C12)</f>
        <v>9.18</v>
      </c>
      <c r="D13" s="75">
        <f>SUM(D10:D12)</f>
        <v>504.9</v>
      </c>
    </row>
    <row r="14" spans="1:4" ht="15.75" x14ac:dyDescent="0.25">
      <c r="A14" s="6"/>
      <c r="B14" s="125" t="s">
        <v>5</v>
      </c>
      <c r="C14" s="71"/>
      <c r="D14" s="76"/>
    </row>
    <row r="15" spans="1:4" ht="174" customHeight="1" x14ac:dyDescent="0.25">
      <c r="A15" s="9">
        <v>1100</v>
      </c>
      <c r="B15" s="104" t="s">
        <v>1434</v>
      </c>
      <c r="C15" s="71">
        <f>0.24+2.05</f>
        <v>2.29</v>
      </c>
      <c r="D15" s="7">
        <f t="shared" ref="D15:D27" si="1">C15*$D$33</f>
        <v>125.95</v>
      </c>
    </row>
    <row r="16" spans="1:4" ht="63" customHeight="1" x14ac:dyDescent="0.25">
      <c r="A16" s="9">
        <v>1200</v>
      </c>
      <c r="B16" s="104" t="s">
        <v>1435</v>
      </c>
      <c r="C16" s="73">
        <f>ROUND(C15*0.2359,2)</f>
        <v>0.54</v>
      </c>
      <c r="D16" s="7">
        <f t="shared" si="1"/>
        <v>29.700000000000003</v>
      </c>
    </row>
    <row r="17" spans="1:4" ht="15.75" x14ac:dyDescent="0.25">
      <c r="A17" s="9">
        <v>2210</v>
      </c>
      <c r="B17" s="104" t="s">
        <v>739</v>
      </c>
      <c r="C17" s="79">
        <v>0.03</v>
      </c>
      <c r="D17" s="7">
        <f t="shared" si="1"/>
        <v>1.65</v>
      </c>
    </row>
    <row r="18" spans="1:4" ht="15.75" x14ac:dyDescent="0.25">
      <c r="A18" s="9">
        <v>2220</v>
      </c>
      <c r="B18" s="104" t="s">
        <v>1436</v>
      </c>
      <c r="C18" s="73">
        <v>0.12</v>
      </c>
      <c r="D18" s="7">
        <f t="shared" si="1"/>
        <v>6.6</v>
      </c>
    </row>
    <row r="19" spans="1:4" ht="31.5" x14ac:dyDescent="0.25">
      <c r="A19" s="9">
        <v>2230</v>
      </c>
      <c r="B19" s="104" t="s">
        <v>738</v>
      </c>
      <c r="C19" s="73">
        <v>0.02</v>
      </c>
      <c r="D19" s="7">
        <f t="shared" si="1"/>
        <v>1.1000000000000001</v>
      </c>
    </row>
    <row r="20" spans="1:4" ht="31.5" x14ac:dyDescent="0.25">
      <c r="A20" s="9">
        <v>2244</v>
      </c>
      <c r="B20" s="104" t="s">
        <v>1437</v>
      </c>
      <c r="C20" s="73">
        <v>0.01</v>
      </c>
      <c r="D20" s="7">
        <f t="shared" si="1"/>
        <v>0.55000000000000004</v>
      </c>
    </row>
    <row r="21" spans="1:4" ht="32.25" customHeight="1" x14ac:dyDescent="0.25">
      <c r="A21" s="9">
        <v>2261</v>
      </c>
      <c r="B21" s="104" t="s">
        <v>1438</v>
      </c>
      <c r="C21" s="73">
        <v>0.46</v>
      </c>
      <c r="D21" s="7">
        <f t="shared" si="1"/>
        <v>25.3</v>
      </c>
    </row>
    <row r="22" spans="1:4" ht="31.5" x14ac:dyDescent="0.25">
      <c r="A22" s="163">
        <v>2250</v>
      </c>
      <c r="B22" s="104" t="s">
        <v>1439</v>
      </c>
      <c r="C22" s="73">
        <v>0.08</v>
      </c>
      <c r="D22" s="7">
        <f t="shared" si="1"/>
        <v>4.4000000000000004</v>
      </c>
    </row>
    <row r="23" spans="1:4" ht="48.75" customHeight="1" x14ac:dyDescent="0.25">
      <c r="A23" s="164"/>
      <c r="B23" s="104" t="s">
        <v>1440</v>
      </c>
      <c r="C23" s="73">
        <v>7.0000000000000007E-2</v>
      </c>
      <c r="D23" s="7">
        <f t="shared" si="1"/>
        <v>3.8500000000000005</v>
      </c>
    </row>
    <row r="24" spans="1:4" ht="17.25" customHeight="1" x14ac:dyDescent="0.25">
      <c r="A24" s="9">
        <v>2311</v>
      </c>
      <c r="B24" s="104" t="s">
        <v>737</v>
      </c>
      <c r="C24" s="73">
        <v>0.02</v>
      </c>
      <c r="D24" s="7">
        <f t="shared" si="1"/>
        <v>1.1000000000000001</v>
      </c>
    </row>
    <row r="25" spans="1:4" ht="16.5" customHeight="1" x14ac:dyDescent="0.25">
      <c r="A25" s="9">
        <v>2312</v>
      </c>
      <c r="B25" s="104" t="s">
        <v>736</v>
      </c>
      <c r="C25" s="73">
        <f>0.01</f>
        <v>0.01</v>
      </c>
      <c r="D25" s="7">
        <f t="shared" si="1"/>
        <v>0.55000000000000004</v>
      </c>
    </row>
    <row r="26" spans="1:4" ht="15.75" x14ac:dyDescent="0.25">
      <c r="A26" s="9">
        <v>5120</v>
      </c>
      <c r="B26" s="104" t="s">
        <v>838</v>
      </c>
      <c r="C26" s="71">
        <v>0.13</v>
      </c>
      <c r="D26" s="7">
        <f t="shared" si="1"/>
        <v>7.15</v>
      </c>
    </row>
    <row r="27" spans="1:4" ht="31.5" x14ac:dyDescent="0.25">
      <c r="A27" s="9">
        <v>5238</v>
      </c>
      <c r="B27" s="104" t="s">
        <v>839</v>
      </c>
      <c r="C27" s="71">
        <v>0.11</v>
      </c>
      <c r="D27" s="7">
        <f t="shared" si="1"/>
        <v>6.05</v>
      </c>
    </row>
    <row r="28" spans="1:4" x14ac:dyDescent="0.25">
      <c r="A28" s="13"/>
      <c r="B28" s="131" t="s">
        <v>6</v>
      </c>
      <c r="C28" s="74">
        <f>SUM(C15:C27)</f>
        <v>3.8899999999999992</v>
      </c>
      <c r="D28" s="75">
        <f>SUM(D15:D27)</f>
        <v>213.95000000000005</v>
      </c>
    </row>
    <row r="29" spans="1:4" ht="15.75" x14ac:dyDescent="0.25">
      <c r="A29" s="13"/>
      <c r="B29" s="131" t="s">
        <v>221</v>
      </c>
      <c r="C29" s="74">
        <f>C28+C13</f>
        <v>13.069999999999999</v>
      </c>
      <c r="D29" s="75">
        <f>D28+D13</f>
        <v>718.85</v>
      </c>
    </row>
    <row r="30" spans="1:4" ht="15.75" x14ac:dyDescent="0.25">
      <c r="A30" s="13"/>
      <c r="B30" s="131" t="s">
        <v>220</v>
      </c>
      <c r="C30" s="74">
        <f>C29*0.21</f>
        <v>2.7446999999999995</v>
      </c>
      <c r="D30" s="75">
        <f>D29*0.21</f>
        <v>150.95849999999999</v>
      </c>
    </row>
    <row r="31" spans="1:4" ht="15.75" x14ac:dyDescent="0.25">
      <c r="A31" s="13"/>
      <c r="B31" s="131" t="s">
        <v>222</v>
      </c>
      <c r="C31" s="74">
        <f>C29+C30</f>
        <v>15.814699999999998</v>
      </c>
      <c r="D31" s="100">
        <f>D30+D29</f>
        <v>869.80849999999998</v>
      </c>
    </row>
    <row r="32" spans="1:4" ht="15.75" x14ac:dyDescent="0.25">
      <c r="A32" s="2"/>
      <c r="B32" s="119"/>
      <c r="C32" s="2"/>
      <c r="D32" s="2"/>
    </row>
    <row r="33" spans="1:4" ht="15.75" x14ac:dyDescent="0.25">
      <c r="A33" s="170" t="s">
        <v>9</v>
      </c>
      <c r="B33" s="171"/>
      <c r="C33" s="10"/>
      <c r="D33" s="6">
        <v>55</v>
      </c>
    </row>
    <row r="34" spans="1:4" ht="15.75" x14ac:dyDescent="0.25">
      <c r="A34" s="170" t="s">
        <v>17</v>
      </c>
      <c r="B34" s="171"/>
      <c r="C34" s="10"/>
      <c r="D34" s="18">
        <f>D31/D33</f>
        <v>15.8147</v>
      </c>
    </row>
    <row r="35" spans="1:4" x14ac:dyDescent="0.25">
      <c r="A35" s="1"/>
      <c r="B35" s="133"/>
      <c r="C35" s="1"/>
      <c r="D35" s="1"/>
    </row>
    <row r="36" spans="1:4" x14ac:dyDescent="0.25">
      <c r="A36" s="1"/>
    </row>
  </sheetData>
  <mergeCells count="6">
    <mergeCell ref="A33:B33"/>
    <mergeCell ref="A34:B34"/>
    <mergeCell ref="A1:D1"/>
    <mergeCell ref="A3:B3"/>
    <mergeCell ref="A5:D5"/>
    <mergeCell ref="A22:A23"/>
  </mergeCells>
  <pageMargins left="0.70866141732283472" right="0.70866141732283472" top="0.74803149606299213" bottom="0.74803149606299213" header="0.31496062992125984" footer="0.31496062992125984"/>
  <pageSetup paperSize="9" scale="66" fitToHeight="0" orientation="portrait" r:id="rId1"/>
  <headerFooter>
    <oddFooter>&amp;C&amp;"Times New Roman,Regular"&amp;12&amp;P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9"/>
  <sheetViews>
    <sheetView view="pageBreakPreview" topLeftCell="C1" zoomScale="110" zoomScaleNormal="100" zoomScaleSheetLayoutView="110" workbookViewId="0">
      <selection activeCell="E1" sqref="E1:K1048576"/>
    </sheetView>
  </sheetViews>
  <sheetFormatPr defaultRowHeight="15" x14ac:dyDescent="0.25"/>
  <cols>
    <col min="1" max="1" width="14.140625" customWidth="1"/>
    <col min="2" max="2" width="70.85546875" style="92" customWidth="1"/>
    <col min="3" max="3" width="12.5703125" customWidth="1"/>
    <col min="4" max="4" width="22.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333</v>
      </c>
      <c r="B5" s="172"/>
      <c r="C5" s="172"/>
      <c r="D5" s="172"/>
    </row>
    <row r="6" spans="1:4" ht="15.75" x14ac:dyDescent="0.25">
      <c r="A6" s="2"/>
      <c r="B6" s="119"/>
      <c r="C6" s="2"/>
      <c r="D6" s="2"/>
    </row>
    <row r="7" spans="1:4" ht="15.75" x14ac:dyDescent="0.25">
      <c r="A7" s="2" t="s">
        <v>12</v>
      </c>
      <c r="B7" s="119"/>
      <c r="C7" s="2"/>
      <c r="D7" s="2"/>
    </row>
    <row r="8" spans="1:4" ht="85.5" customHeight="1" x14ac:dyDescent="0.25">
      <c r="A8" s="4" t="s">
        <v>0</v>
      </c>
      <c r="B8" s="120" t="s">
        <v>1</v>
      </c>
      <c r="C8" s="4" t="s">
        <v>8</v>
      </c>
      <c r="D8" s="4" t="s">
        <v>2</v>
      </c>
    </row>
    <row r="9" spans="1:4" ht="15.75" x14ac:dyDescent="0.25">
      <c r="A9" s="6"/>
      <c r="B9" s="122" t="s">
        <v>3</v>
      </c>
      <c r="C9" s="71"/>
      <c r="D9" s="72"/>
    </row>
    <row r="10" spans="1:4" ht="103.15" customHeight="1" x14ac:dyDescent="0.25">
      <c r="A10" s="9">
        <v>1100</v>
      </c>
      <c r="B10" s="104" t="s">
        <v>957</v>
      </c>
      <c r="C10" s="73">
        <v>56.76</v>
      </c>
      <c r="D10" s="7">
        <f>C10*$D$36</f>
        <v>4200.24</v>
      </c>
    </row>
    <row r="11" spans="1:4" ht="58.15" customHeight="1" x14ac:dyDescent="0.25">
      <c r="A11" s="9">
        <v>1200</v>
      </c>
      <c r="B11" s="104" t="s">
        <v>958</v>
      </c>
      <c r="C11" s="73">
        <f>ROUND(C10*0.2359,2)+0.69</f>
        <v>14.08</v>
      </c>
      <c r="D11" s="7">
        <f t="shared" ref="D11:D13" si="0">C11*$D$36</f>
        <v>1041.92</v>
      </c>
    </row>
    <row r="12" spans="1:4" ht="15.75" x14ac:dyDescent="0.25">
      <c r="A12" s="9">
        <v>2311</v>
      </c>
      <c r="B12" s="104" t="s">
        <v>237</v>
      </c>
      <c r="C12" s="71">
        <v>0.06</v>
      </c>
      <c r="D12" s="7">
        <f>C12*$D$36</f>
        <v>4.4399999999999995</v>
      </c>
    </row>
    <row r="13" spans="1:4" ht="31.5" x14ac:dyDescent="0.25">
      <c r="A13" s="9">
        <v>5238</v>
      </c>
      <c r="B13" s="104" t="s">
        <v>238</v>
      </c>
      <c r="C13" s="73">
        <f>ROUND(4*0.0057,2)</f>
        <v>0.02</v>
      </c>
      <c r="D13" s="7">
        <f t="shared" si="0"/>
        <v>1.48</v>
      </c>
    </row>
    <row r="14" spans="1:4" ht="15.75" x14ac:dyDescent="0.25">
      <c r="A14" s="13"/>
      <c r="B14" s="126" t="s">
        <v>4</v>
      </c>
      <c r="C14" s="74">
        <f>SUM(C10:C13)</f>
        <v>70.92</v>
      </c>
      <c r="D14" s="75">
        <f>SUM(D10:D13)</f>
        <v>5248.079999999999</v>
      </c>
    </row>
    <row r="15" spans="1:4" ht="15.75" x14ac:dyDescent="0.25">
      <c r="A15" s="6"/>
      <c r="B15" s="125" t="s">
        <v>5</v>
      </c>
      <c r="C15" s="71"/>
      <c r="D15" s="76"/>
    </row>
    <row r="16" spans="1:4" ht="259.89999999999998" customHeight="1" x14ac:dyDescent="0.25">
      <c r="A16" s="9">
        <v>1100</v>
      </c>
      <c r="B16" s="104" t="s">
        <v>1373</v>
      </c>
      <c r="C16" s="130">
        <f>0.24+2.05+3.27</f>
        <v>5.5600000000000005</v>
      </c>
      <c r="D16" s="7">
        <f>C16*$D$36</f>
        <v>411.44000000000005</v>
      </c>
    </row>
    <row r="17" spans="1:4" ht="48" customHeight="1" x14ac:dyDescent="0.25">
      <c r="A17" s="9">
        <v>1200</v>
      </c>
      <c r="B17" s="104" t="s">
        <v>1058</v>
      </c>
      <c r="C17" s="73">
        <f>ROUND(C16*0.2359,2)</f>
        <v>1.31</v>
      </c>
      <c r="D17" s="7">
        <f t="shared" ref="D17:D30" si="1">C17*$D$36</f>
        <v>96.94</v>
      </c>
    </row>
    <row r="18" spans="1:4" ht="31.5" x14ac:dyDescent="0.25">
      <c r="A18" s="9">
        <v>2210</v>
      </c>
      <c r="B18" s="104" t="s">
        <v>374</v>
      </c>
      <c r="C18" s="71">
        <v>0.28999999999999998</v>
      </c>
      <c r="D18" s="7">
        <f t="shared" si="1"/>
        <v>21.459999999999997</v>
      </c>
    </row>
    <row r="19" spans="1:4" ht="31.5" x14ac:dyDescent="0.25">
      <c r="A19" s="9">
        <v>2220</v>
      </c>
      <c r="B19" s="104" t="s">
        <v>959</v>
      </c>
      <c r="C19" s="79">
        <v>1.27</v>
      </c>
      <c r="D19" s="7">
        <f t="shared" si="1"/>
        <v>93.98</v>
      </c>
    </row>
    <row r="20" spans="1:4" ht="31.5" x14ac:dyDescent="0.25">
      <c r="A20" s="9">
        <v>2230</v>
      </c>
      <c r="B20" s="104" t="s">
        <v>960</v>
      </c>
      <c r="C20" s="71">
        <v>0.17</v>
      </c>
      <c r="D20" s="7">
        <f t="shared" si="1"/>
        <v>12.58</v>
      </c>
    </row>
    <row r="21" spans="1:4" ht="31.5" x14ac:dyDescent="0.25">
      <c r="A21" s="9">
        <v>2243</v>
      </c>
      <c r="B21" s="104" t="s">
        <v>409</v>
      </c>
      <c r="C21" s="71">
        <v>0.05</v>
      </c>
      <c r="D21" s="7">
        <f t="shared" si="1"/>
        <v>3.7</v>
      </c>
    </row>
    <row r="22" spans="1:4" ht="34.5" customHeight="1" x14ac:dyDescent="0.25">
      <c r="A22" s="9">
        <v>2244</v>
      </c>
      <c r="B22" s="104" t="s">
        <v>544</v>
      </c>
      <c r="C22" s="71">
        <v>0.13</v>
      </c>
      <c r="D22" s="7">
        <f t="shared" si="1"/>
        <v>9.620000000000001</v>
      </c>
    </row>
    <row r="23" spans="1:4" ht="15.75" x14ac:dyDescent="0.25">
      <c r="A23" s="9">
        <v>2261</v>
      </c>
      <c r="B23" s="104" t="s">
        <v>961</v>
      </c>
      <c r="C23" s="71">
        <v>4.9800000000000004</v>
      </c>
      <c r="D23" s="7">
        <f t="shared" si="1"/>
        <v>368.52000000000004</v>
      </c>
    </row>
    <row r="24" spans="1:4" ht="31.5" x14ac:dyDescent="0.25">
      <c r="A24" s="163">
        <v>2250</v>
      </c>
      <c r="B24" s="104" t="s">
        <v>962</v>
      </c>
      <c r="C24" s="73">
        <v>0.85</v>
      </c>
      <c r="D24" s="7">
        <f t="shared" si="1"/>
        <v>62.9</v>
      </c>
    </row>
    <row r="25" spans="1:4" ht="47.25" x14ac:dyDescent="0.25">
      <c r="A25" s="164"/>
      <c r="B25" s="104" t="s">
        <v>963</v>
      </c>
      <c r="C25" s="71">
        <v>0.77</v>
      </c>
      <c r="D25" s="7">
        <f t="shared" si="1"/>
        <v>56.980000000000004</v>
      </c>
    </row>
    <row r="26" spans="1:4" ht="15.75" x14ac:dyDescent="0.25">
      <c r="A26" s="9">
        <v>2311</v>
      </c>
      <c r="B26" s="104" t="s">
        <v>434</v>
      </c>
      <c r="C26" s="71">
        <v>0.18</v>
      </c>
      <c r="D26" s="7">
        <f t="shared" si="1"/>
        <v>13.32</v>
      </c>
    </row>
    <row r="27" spans="1:4" ht="15.75" x14ac:dyDescent="0.25">
      <c r="A27" s="9">
        <v>2312</v>
      </c>
      <c r="B27" s="104" t="s">
        <v>465</v>
      </c>
      <c r="C27" s="71">
        <v>0.14000000000000001</v>
      </c>
      <c r="D27" s="7">
        <f t="shared" si="1"/>
        <v>10.360000000000001</v>
      </c>
    </row>
    <row r="28" spans="1:4" ht="31.5" x14ac:dyDescent="0.25">
      <c r="A28" s="9">
        <v>2350</v>
      </c>
      <c r="B28" s="104" t="s">
        <v>488</v>
      </c>
      <c r="C28" s="78">
        <v>0.05</v>
      </c>
      <c r="D28" s="7">
        <f t="shared" si="1"/>
        <v>3.7</v>
      </c>
    </row>
    <row r="29" spans="1:4" ht="15.75" x14ac:dyDescent="0.25">
      <c r="A29" s="9">
        <v>5120</v>
      </c>
      <c r="B29" s="104" t="s">
        <v>753</v>
      </c>
      <c r="C29" s="71">
        <v>1.43</v>
      </c>
      <c r="D29" s="7">
        <f t="shared" si="1"/>
        <v>105.82</v>
      </c>
    </row>
    <row r="30" spans="1:4" ht="31.5" x14ac:dyDescent="0.25">
      <c r="A30" s="9">
        <v>5238</v>
      </c>
      <c r="B30" s="104" t="s">
        <v>754</v>
      </c>
      <c r="C30" s="73">
        <v>1.22</v>
      </c>
      <c r="D30" s="7">
        <f t="shared" si="1"/>
        <v>90.28</v>
      </c>
    </row>
    <row r="31" spans="1:4" x14ac:dyDescent="0.25">
      <c r="A31" s="13"/>
      <c r="B31" s="131" t="s">
        <v>6</v>
      </c>
      <c r="C31" s="74">
        <f>SUM(C16:C30)</f>
        <v>18.400000000000002</v>
      </c>
      <c r="D31" s="75">
        <f>SUM(D16:D30)</f>
        <v>1361.6000000000001</v>
      </c>
    </row>
    <row r="32" spans="1:4" ht="15.75" x14ac:dyDescent="0.25">
      <c r="A32" s="13"/>
      <c r="B32" s="131" t="s">
        <v>221</v>
      </c>
      <c r="C32" s="74">
        <f>C31+C14</f>
        <v>89.320000000000007</v>
      </c>
      <c r="D32" s="75">
        <f>D31+D14</f>
        <v>6609.6799999999994</v>
      </c>
    </row>
    <row r="33" spans="1:4" ht="15.75" x14ac:dyDescent="0.25">
      <c r="A33" s="13"/>
      <c r="B33" s="131" t="s">
        <v>220</v>
      </c>
      <c r="C33" s="74">
        <f>C32*0.21</f>
        <v>18.757200000000001</v>
      </c>
      <c r="D33" s="75">
        <f>D32*0.21</f>
        <v>1388.0327999999997</v>
      </c>
    </row>
    <row r="34" spans="1:4" ht="15.75" x14ac:dyDescent="0.25">
      <c r="A34" s="13"/>
      <c r="B34" s="131" t="s">
        <v>222</v>
      </c>
      <c r="C34" s="74">
        <f>C32+C33</f>
        <v>108.0772</v>
      </c>
      <c r="D34" s="100">
        <f>D32+D33</f>
        <v>7997.7127999999993</v>
      </c>
    </row>
    <row r="35" spans="1:4" ht="15.75" x14ac:dyDescent="0.25">
      <c r="A35" s="2"/>
      <c r="B35" s="119"/>
      <c r="C35" s="2"/>
      <c r="D35" s="2"/>
    </row>
    <row r="36" spans="1:4" ht="15.75" x14ac:dyDescent="0.25">
      <c r="A36" s="170" t="s">
        <v>9</v>
      </c>
      <c r="B36" s="171"/>
      <c r="C36" s="10"/>
      <c r="D36" s="6">
        <v>74</v>
      </c>
    </row>
    <row r="37" spans="1:4" ht="33.6" customHeight="1" x14ac:dyDescent="0.25">
      <c r="A37" s="170" t="s">
        <v>17</v>
      </c>
      <c r="B37" s="171"/>
      <c r="C37" s="10"/>
      <c r="D37" s="18">
        <f>D34/D36</f>
        <v>108.07719999999999</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2" fitToHeight="0" orientation="portrait" r:id="rId1"/>
  <headerFooter>
    <oddFooter>&amp;C&amp;"Times New Roman,Regular"&amp;12&amp;P</oddFooter>
  </headerFooter>
  <rowBreaks count="1" manualBreakCount="1">
    <brk id="24" max="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D38"/>
  <sheetViews>
    <sheetView view="pageBreakPreview" topLeftCell="C1" zoomScaleNormal="100" zoomScaleSheetLayoutView="100" workbookViewId="0">
      <selection activeCell="E1" sqref="E1:O1048576"/>
    </sheetView>
  </sheetViews>
  <sheetFormatPr defaultRowHeight="15" x14ac:dyDescent="0.25"/>
  <cols>
    <col min="1" max="1" width="15.28515625" customWidth="1"/>
    <col min="2" max="2" width="72.7109375" style="92" customWidth="1"/>
    <col min="3" max="3" width="12.5703125" customWidth="1"/>
    <col min="4" max="4" width="20.7109375" customWidth="1"/>
  </cols>
  <sheetData>
    <row r="1" spans="1:4" ht="15.75" x14ac:dyDescent="0.25">
      <c r="A1" s="167" t="s">
        <v>10</v>
      </c>
      <c r="B1" s="167"/>
      <c r="C1" s="167"/>
      <c r="D1" s="167"/>
    </row>
    <row r="2" spans="1:4" ht="15.75" x14ac:dyDescent="0.25">
      <c r="A2" s="86"/>
      <c r="B2" s="116"/>
      <c r="C2" s="86"/>
      <c r="D2" s="86"/>
    </row>
    <row r="3" spans="1:4" ht="15.75" x14ac:dyDescent="0.25">
      <c r="A3" s="168" t="s">
        <v>11</v>
      </c>
      <c r="B3" s="168"/>
      <c r="C3" s="86"/>
      <c r="D3" s="86"/>
    </row>
    <row r="4" spans="1:4" ht="15.75" x14ac:dyDescent="0.25">
      <c r="A4" s="87"/>
      <c r="B4" s="134"/>
      <c r="C4" s="86"/>
      <c r="D4" s="86"/>
    </row>
    <row r="5" spans="1:4" ht="15.75" x14ac:dyDescent="0.25">
      <c r="A5" s="172" t="s">
        <v>216</v>
      </c>
      <c r="B5" s="172"/>
      <c r="C5" s="172"/>
      <c r="D5" s="172"/>
    </row>
    <row r="6" spans="1:4" ht="18"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9.75" customHeight="1" x14ac:dyDescent="0.25">
      <c r="A10" s="9">
        <v>1100</v>
      </c>
      <c r="B10" s="104" t="s">
        <v>1441</v>
      </c>
      <c r="C10" s="73">
        <v>9.26</v>
      </c>
      <c r="D10" s="7">
        <f>C10*$D$35</f>
        <v>18.52</v>
      </c>
    </row>
    <row r="11" spans="1:4" ht="55.5" customHeight="1" x14ac:dyDescent="0.25">
      <c r="A11" s="9">
        <v>1200</v>
      </c>
      <c r="B11" s="104" t="s">
        <v>1442</v>
      </c>
      <c r="C11" s="73">
        <f>ROUND(C10*0.2359,2)+0.11</f>
        <v>2.29</v>
      </c>
      <c r="D11" s="7">
        <f t="shared" ref="D11:D12" si="0">C11*$D$35</f>
        <v>4.58</v>
      </c>
    </row>
    <row r="12" spans="1:4" ht="15.75" x14ac:dyDescent="0.25">
      <c r="A12" s="9">
        <v>2312</v>
      </c>
      <c r="B12" s="104" t="s">
        <v>314</v>
      </c>
      <c r="C12" s="73">
        <v>7</v>
      </c>
      <c r="D12" s="7">
        <f t="shared" si="0"/>
        <v>14</v>
      </c>
    </row>
    <row r="13" spans="1:4" ht="15.75" x14ac:dyDescent="0.25">
      <c r="A13" s="13"/>
      <c r="B13" s="126" t="s">
        <v>4</v>
      </c>
      <c r="C13" s="74">
        <f>SUM(C10:C12)</f>
        <v>18.55</v>
      </c>
      <c r="D13" s="75">
        <f>SUM(D10:D12)</f>
        <v>37.1</v>
      </c>
    </row>
    <row r="14" spans="1:4" ht="15.75" x14ac:dyDescent="0.25">
      <c r="A14" s="6"/>
      <c r="B14" s="125" t="s">
        <v>5</v>
      </c>
      <c r="C14" s="71"/>
      <c r="D14" s="76"/>
    </row>
    <row r="15" spans="1:4" ht="177.75" customHeight="1" x14ac:dyDescent="0.25">
      <c r="A15" s="9">
        <v>1100</v>
      </c>
      <c r="B15" s="104" t="s">
        <v>1443</v>
      </c>
      <c r="C15" s="71">
        <f>0.24+2.05</f>
        <v>2.29</v>
      </c>
      <c r="D15" s="7">
        <f>C15*$D$35</f>
        <v>4.58</v>
      </c>
    </row>
    <row r="16" spans="1:4" ht="57.75" customHeight="1" x14ac:dyDescent="0.25">
      <c r="A16" s="9">
        <v>1200</v>
      </c>
      <c r="B16" s="104" t="s">
        <v>1444</v>
      </c>
      <c r="C16" s="73">
        <f>ROUND(C15*0.2359,2)</f>
        <v>0.54</v>
      </c>
      <c r="D16" s="7">
        <f t="shared" ref="D16:D29" si="1">C16*$D$35</f>
        <v>1.08</v>
      </c>
    </row>
    <row r="17" spans="1:4" ht="15.75" x14ac:dyDescent="0.25">
      <c r="A17" s="9">
        <v>2210</v>
      </c>
      <c r="B17" s="104" t="s">
        <v>400</v>
      </c>
      <c r="C17" s="79">
        <v>0.05</v>
      </c>
      <c r="D17" s="7">
        <f t="shared" si="1"/>
        <v>0.1</v>
      </c>
    </row>
    <row r="18" spans="1:4" ht="33" customHeight="1" x14ac:dyDescent="0.25">
      <c r="A18" s="9">
        <v>2220</v>
      </c>
      <c r="B18" s="104" t="s">
        <v>1445</v>
      </c>
      <c r="C18" s="73">
        <v>0.21</v>
      </c>
      <c r="D18" s="7">
        <f t="shared" si="1"/>
        <v>0.42</v>
      </c>
    </row>
    <row r="19" spans="1:4" ht="31.5" customHeight="1" x14ac:dyDescent="0.25">
      <c r="A19" s="9">
        <v>2230</v>
      </c>
      <c r="B19" s="104" t="s">
        <v>1446</v>
      </c>
      <c r="C19" s="73">
        <v>0.03</v>
      </c>
      <c r="D19" s="7">
        <f t="shared" si="1"/>
        <v>0.06</v>
      </c>
    </row>
    <row r="20" spans="1:4" ht="31.5" customHeight="1" x14ac:dyDescent="0.25">
      <c r="A20" s="9">
        <v>2243</v>
      </c>
      <c r="B20" s="104" t="s">
        <v>315</v>
      </c>
      <c r="C20" s="71">
        <v>0.01</v>
      </c>
      <c r="D20" s="7">
        <f t="shared" si="1"/>
        <v>0.02</v>
      </c>
    </row>
    <row r="21" spans="1:4" ht="31.5" customHeight="1" x14ac:dyDescent="0.25">
      <c r="A21" s="9">
        <v>2244</v>
      </c>
      <c r="B21" s="104" t="s">
        <v>1447</v>
      </c>
      <c r="C21" s="73">
        <v>0.02</v>
      </c>
      <c r="D21" s="7">
        <f t="shared" si="1"/>
        <v>0.04</v>
      </c>
    </row>
    <row r="22" spans="1:4" ht="15.75" x14ac:dyDescent="0.25">
      <c r="A22" s="9">
        <v>2261</v>
      </c>
      <c r="B22" s="104" t="s">
        <v>1448</v>
      </c>
      <c r="C22" s="73">
        <v>0.81</v>
      </c>
      <c r="D22" s="7">
        <f t="shared" si="1"/>
        <v>1.62</v>
      </c>
    </row>
    <row r="23" spans="1:4" ht="31.5" x14ac:dyDescent="0.25">
      <c r="A23" s="163">
        <v>2250</v>
      </c>
      <c r="B23" s="104" t="s">
        <v>1449</v>
      </c>
      <c r="C23" s="73">
        <v>0.14000000000000001</v>
      </c>
      <c r="D23" s="7">
        <f t="shared" si="1"/>
        <v>0.28000000000000003</v>
      </c>
    </row>
    <row r="24" spans="1:4" ht="47.25" x14ac:dyDescent="0.25">
      <c r="A24" s="164"/>
      <c r="B24" s="104" t="s">
        <v>1450</v>
      </c>
      <c r="C24" s="73">
        <v>0.13</v>
      </c>
      <c r="D24" s="7">
        <f t="shared" si="1"/>
        <v>0.26</v>
      </c>
    </row>
    <row r="25" spans="1:4" ht="15.75" x14ac:dyDescent="0.25">
      <c r="A25" s="9">
        <v>2311</v>
      </c>
      <c r="B25" s="104" t="s">
        <v>460</v>
      </c>
      <c r="C25" s="73">
        <v>0.03</v>
      </c>
      <c r="D25" s="7">
        <f t="shared" si="1"/>
        <v>0.06</v>
      </c>
    </row>
    <row r="26" spans="1:4" ht="17.25" customHeight="1" x14ac:dyDescent="0.25">
      <c r="A26" s="9">
        <v>2312</v>
      </c>
      <c r="B26" s="104" t="s">
        <v>316</v>
      </c>
      <c r="C26" s="73">
        <v>0.02</v>
      </c>
      <c r="D26" s="7">
        <f t="shared" si="1"/>
        <v>0.04</v>
      </c>
    </row>
    <row r="27" spans="1:4" ht="32.25" customHeight="1" x14ac:dyDescent="0.25">
      <c r="A27" s="9">
        <v>2350</v>
      </c>
      <c r="B27" s="104" t="s">
        <v>317</v>
      </c>
      <c r="C27" s="71">
        <f>0.01</f>
        <v>0.01</v>
      </c>
      <c r="D27" s="7">
        <f t="shared" si="1"/>
        <v>0.02</v>
      </c>
    </row>
    <row r="28" spans="1:4" ht="16.5" customHeight="1" x14ac:dyDescent="0.25">
      <c r="A28" s="9">
        <v>5120</v>
      </c>
      <c r="B28" s="104" t="s">
        <v>840</v>
      </c>
      <c r="C28" s="71">
        <v>0.23</v>
      </c>
      <c r="D28" s="7">
        <f t="shared" si="1"/>
        <v>0.46</v>
      </c>
    </row>
    <row r="29" spans="1:4" ht="31.5" x14ac:dyDescent="0.25">
      <c r="A29" s="9">
        <v>5238</v>
      </c>
      <c r="B29" s="104" t="s">
        <v>841</v>
      </c>
      <c r="C29" s="73">
        <v>0.2</v>
      </c>
      <c r="D29" s="7">
        <f t="shared" si="1"/>
        <v>0.4</v>
      </c>
    </row>
    <row r="30" spans="1:4" x14ac:dyDescent="0.25">
      <c r="A30" s="13"/>
      <c r="B30" s="131" t="s">
        <v>6</v>
      </c>
      <c r="C30" s="74">
        <f>SUM(C15:C29)</f>
        <v>4.72</v>
      </c>
      <c r="D30" s="75">
        <f>SUM(D15:D29)</f>
        <v>9.44</v>
      </c>
    </row>
    <row r="31" spans="1:4" ht="15.75" x14ac:dyDescent="0.25">
      <c r="A31" s="13"/>
      <c r="B31" s="131" t="s">
        <v>221</v>
      </c>
      <c r="C31" s="74">
        <f>C30+C13</f>
        <v>23.27</v>
      </c>
      <c r="D31" s="75">
        <f>D30+D13</f>
        <v>46.54</v>
      </c>
    </row>
    <row r="32" spans="1:4" ht="15.75" x14ac:dyDescent="0.25">
      <c r="A32" s="13"/>
      <c r="B32" s="131" t="s">
        <v>220</v>
      </c>
      <c r="C32" s="74">
        <f>C31*0.21</f>
        <v>4.8866999999999994</v>
      </c>
      <c r="D32" s="75">
        <f>D31*0.21</f>
        <v>9.7733999999999988</v>
      </c>
    </row>
    <row r="33" spans="1:4" ht="15.75" x14ac:dyDescent="0.25">
      <c r="A33" s="13"/>
      <c r="B33" s="131" t="s">
        <v>222</v>
      </c>
      <c r="C33" s="74">
        <f>C32+C31</f>
        <v>28.156700000000001</v>
      </c>
      <c r="D33" s="75">
        <f>D32+D31</f>
        <v>56.313400000000001</v>
      </c>
    </row>
    <row r="34" spans="1:4" ht="15.75" x14ac:dyDescent="0.25">
      <c r="A34" s="2"/>
      <c r="B34" s="119"/>
      <c r="C34" s="2"/>
      <c r="D34" s="2"/>
    </row>
    <row r="35" spans="1:4" ht="15.75" x14ac:dyDescent="0.25">
      <c r="A35" s="170" t="s">
        <v>9</v>
      </c>
      <c r="B35" s="171"/>
      <c r="C35" s="10"/>
      <c r="D35" s="6">
        <v>2</v>
      </c>
    </row>
    <row r="36" spans="1:4" ht="36" customHeight="1" x14ac:dyDescent="0.25">
      <c r="A36" s="170" t="s">
        <v>17</v>
      </c>
      <c r="B36" s="171"/>
      <c r="C36" s="10"/>
      <c r="D36" s="18">
        <f>D33/D35</f>
        <v>28.156700000000001</v>
      </c>
    </row>
    <row r="37" spans="1:4" x14ac:dyDescent="0.25">
      <c r="A37" s="1"/>
      <c r="B37" s="133"/>
      <c r="C37" s="1"/>
      <c r="D37" s="1"/>
    </row>
    <row r="38" spans="1:4" x14ac:dyDescent="0.25">
      <c r="A38" s="1"/>
    </row>
  </sheetData>
  <mergeCells count="6">
    <mergeCell ref="A35:B35"/>
    <mergeCell ref="A36:B36"/>
    <mergeCell ref="A1:D1"/>
    <mergeCell ref="A3:B3"/>
    <mergeCell ref="A5:D5"/>
    <mergeCell ref="A23:A24"/>
  </mergeCells>
  <pageMargins left="0.70866141732283472" right="0.70866141732283472" top="0.74803149606299213" bottom="0.74803149606299213" header="0.31496062992125984" footer="0.31496062992125984"/>
  <pageSetup paperSize="9" scale="71" fitToHeight="0" orientation="portrait" r:id="rId1"/>
  <headerFooter>
    <oddFooter>&amp;C&amp;"Times New Roman,Regular"&amp;12&amp;P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D38"/>
  <sheetViews>
    <sheetView view="pageBreakPreview" topLeftCell="C1" zoomScaleNormal="100" zoomScaleSheetLayoutView="100" workbookViewId="0">
      <selection activeCell="E1" sqref="E1:L1048576"/>
    </sheetView>
  </sheetViews>
  <sheetFormatPr defaultRowHeight="15" x14ac:dyDescent="0.25"/>
  <cols>
    <col min="1" max="1" width="14.42578125" customWidth="1"/>
    <col min="2" max="2" width="87.5703125" style="92" customWidth="1"/>
    <col min="3" max="3" width="12.5703125" customWidth="1"/>
    <col min="4" max="4" width="20" customWidth="1"/>
  </cols>
  <sheetData>
    <row r="1" spans="1:4" ht="15.75" x14ac:dyDescent="0.25">
      <c r="A1" s="167" t="s">
        <v>10</v>
      </c>
      <c r="B1" s="167"/>
      <c r="C1" s="167"/>
      <c r="D1" s="167"/>
    </row>
    <row r="2" spans="1:4" ht="15.75" x14ac:dyDescent="0.25">
      <c r="A2" s="88"/>
      <c r="B2" s="116"/>
      <c r="C2" s="88"/>
      <c r="D2" s="88"/>
    </row>
    <row r="3" spans="1:4" ht="15.75" x14ac:dyDescent="0.25">
      <c r="A3" s="168" t="s">
        <v>11</v>
      </c>
      <c r="B3" s="168"/>
      <c r="C3" s="88"/>
      <c r="D3" s="88"/>
    </row>
    <row r="4" spans="1:4" ht="15.75" x14ac:dyDescent="0.25">
      <c r="A4" s="89"/>
      <c r="B4" s="134"/>
      <c r="C4" s="88"/>
      <c r="D4" s="88"/>
    </row>
    <row r="5" spans="1:4" ht="15.75" x14ac:dyDescent="0.25">
      <c r="A5" s="172" t="s">
        <v>217</v>
      </c>
      <c r="B5" s="172"/>
      <c r="C5" s="172"/>
      <c r="D5" s="172"/>
    </row>
    <row r="6" spans="1:4" ht="18"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4" customHeight="1" x14ac:dyDescent="0.25">
      <c r="A10" s="9">
        <v>1100</v>
      </c>
      <c r="B10" s="104" t="s">
        <v>1451</v>
      </c>
      <c r="C10" s="73">
        <v>6.11</v>
      </c>
      <c r="D10" s="7">
        <f>C10*$D$35</f>
        <v>128.31</v>
      </c>
    </row>
    <row r="11" spans="1:4" ht="34.5" customHeight="1" x14ac:dyDescent="0.25">
      <c r="A11" s="9">
        <v>1200</v>
      </c>
      <c r="B11" s="104" t="s">
        <v>1452</v>
      </c>
      <c r="C11" s="73">
        <f>ROUND(C10*0.2359,2)+0.07</f>
        <v>1.51</v>
      </c>
      <c r="D11" s="7">
        <f t="shared" ref="D11" si="0">C11*$D$35</f>
        <v>31.71</v>
      </c>
    </row>
    <row r="12" spans="1:4" ht="18" customHeight="1" x14ac:dyDescent="0.25">
      <c r="A12" s="9">
        <v>2312</v>
      </c>
      <c r="B12" s="104" t="s">
        <v>741</v>
      </c>
      <c r="C12" s="71">
        <v>1.1399999999999999</v>
      </c>
      <c r="D12" s="7">
        <f>C12*$D$35</f>
        <v>23.939999999999998</v>
      </c>
    </row>
    <row r="13" spans="1:4" ht="15.75" x14ac:dyDescent="0.25">
      <c r="A13" s="13"/>
      <c r="B13" s="126" t="s">
        <v>4</v>
      </c>
      <c r="C13" s="74">
        <f>SUM(C10:C12)</f>
        <v>8.76</v>
      </c>
      <c r="D13" s="75">
        <f>SUM(D10:D12)</f>
        <v>183.96</v>
      </c>
    </row>
    <row r="14" spans="1:4" ht="15.75" x14ac:dyDescent="0.25">
      <c r="A14" s="6"/>
      <c r="B14" s="125" t="s">
        <v>5</v>
      </c>
      <c r="C14" s="71"/>
      <c r="D14" s="76"/>
    </row>
    <row r="15" spans="1:4" ht="148.5" customHeight="1" x14ac:dyDescent="0.25">
      <c r="A15" s="9">
        <v>1100</v>
      </c>
      <c r="B15" s="104" t="s">
        <v>1453</v>
      </c>
      <c r="C15" s="71">
        <f>0.24+2.05</f>
        <v>2.29</v>
      </c>
      <c r="D15" s="7">
        <f t="shared" ref="D15:D29" si="1">C15*$D$35</f>
        <v>48.09</v>
      </c>
    </row>
    <row r="16" spans="1:4" ht="42" customHeight="1" x14ac:dyDescent="0.25">
      <c r="A16" s="9">
        <v>1200</v>
      </c>
      <c r="B16" s="104" t="s">
        <v>1454</v>
      </c>
      <c r="C16" s="73">
        <f>ROUND(C15*0.2359,2)</f>
        <v>0.54</v>
      </c>
      <c r="D16" s="7">
        <f t="shared" si="1"/>
        <v>11.34</v>
      </c>
    </row>
    <row r="17" spans="1:4" ht="18" customHeight="1" x14ac:dyDescent="0.25">
      <c r="A17" s="9">
        <v>2210</v>
      </c>
      <c r="B17" s="104" t="s">
        <v>912</v>
      </c>
      <c r="C17" s="73">
        <v>0.03</v>
      </c>
      <c r="D17" s="7">
        <f t="shared" si="1"/>
        <v>0.63</v>
      </c>
    </row>
    <row r="18" spans="1:4" ht="18" customHeight="1" x14ac:dyDescent="0.25">
      <c r="A18" s="9">
        <v>2220</v>
      </c>
      <c r="B18" s="104" t="s">
        <v>1455</v>
      </c>
      <c r="C18" s="73">
        <v>0.14000000000000001</v>
      </c>
      <c r="D18" s="7">
        <f t="shared" si="1"/>
        <v>2.9400000000000004</v>
      </c>
    </row>
    <row r="19" spans="1:4" ht="31.5" x14ac:dyDescent="0.25">
      <c r="A19" s="9">
        <v>2230</v>
      </c>
      <c r="B19" s="104" t="s">
        <v>911</v>
      </c>
      <c r="C19" s="73">
        <v>0.02</v>
      </c>
      <c r="D19" s="7">
        <f t="shared" si="1"/>
        <v>0.42</v>
      </c>
    </row>
    <row r="20" spans="1:4" ht="33" customHeight="1" x14ac:dyDescent="0.25">
      <c r="A20" s="9">
        <v>2243</v>
      </c>
      <c r="B20" s="104" t="s">
        <v>910</v>
      </c>
      <c r="C20" s="71">
        <v>0.01</v>
      </c>
      <c r="D20" s="7">
        <f t="shared" si="1"/>
        <v>0.21</v>
      </c>
    </row>
    <row r="21" spans="1:4" ht="33" customHeight="1" x14ac:dyDescent="0.25">
      <c r="A21" s="9">
        <v>2244</v>
      </c>
      <c r="B21" s="104" t="s">
        <v>1456</v>
      </c>
      <c r="C21" s="73">
        <v>0.01</v>
      </c>
      <c r="D21" s="7">
        <f t="shared" si="1"/>
        <v>0.21</v>
      </c>
    </row>
    <row r="22" spans="1:4" ht="15.75" x14ac:dyDescent="0.25">
      <c r="A22" s="9">
        <v>2261</v>
      </c>
      <c r="B22" s="104" t="s">
        <v>1457</v>
      </c>
      <c r="C22" s="73">
        <v>0.54</v>
      </c>
      <c r="D22" s="7">
        <f t="shared" si="1"/>
        <v>11.34</v>
      </c>
    </row>
    <row r="23" spans="1:4" ht="31.5" x14ac:dyDescent="0.25">
      <c r="A23" s="163">
        <v>2250</v>
      </c>
      <c r="B23" s="104" t="s">
        <v>1458</v>
      </c>
      <c r="C23" s="73">
        <v>0.09</v>
      </c>
      <c r="D23" s="7">
        <f t="shared" si="1"/>
        <v>1.89</v>
      </c>
    </row>
    <row r="24" spans="1:4" ht="31.5" x14ac:dyDescent="0.25">
      <c r="A24" s="164"/>
      <c r="B24" s="104" t="s">
        <v>1459</v>
      </c>
      <c r="C24" s="73">
        <v>0.08</v>
      </c>
      <c r="D24" s="7">
        <f t="shared" si="1"/>
        <v>1.68</v>
      </c>
    </row>
    <row r="25" spans="1:4" ht="17.25" customHeight="1" x14ac:dyDescent="0.25">
      <c r="A25" s="9">
        <v>2311</v>
      </c>
      <c r="B25" s="104" t="s">
        <v>909</v>
      </c>
      <c r="C25" s="73">
        <v>0.02</v>
      </c>
      <c r="D25" s="7">
        <f t="shared" si="1"/>
        <v>0.42</v>
      </c>
    </row>
    <row r="26" spans="1:4" ht="17.25" customHeight="1" x14ac:dyDescent="0.25">
      <c r="A26" s="9">
        <v>2312</v>
      </c>
      <c r="B26" s="104" t="s">
        <v>908</v>
      </c>
      <c r="C26" s="73">
        <v>0.02</v>
      </c>
      <c r="D26" s="7">
        <f t="shared" si="1"/>
        <v>0.42</v>
      </c>
    </row>
    <row r="27" spans="1:4" ht="15.75" x14ac:dyDescent="0.25">
      <c r="A27" s="9">
        <v>2350</v>
      </c>
      <c r="B27" s="104" t="s">
        <v>907</v>
      </c>
      <c r="C27" s="105">
        <v>0.01</v>
      </c>
      <c r="D27" s="7">
        <f t="shared" si="1"/>
        <v>0.21</v>
      </c>
    </row>
    <row r="28" spans="1:4" ht="15.75" x14ac:dyDescent="0.25">
      <c r="A28" s="9">
        <v>5120</v>
      </c>
      <c r="B28" s="104" t="s">
        <v>906</v>
      </c>
      <c r="C28" s="71">
        <v>0.15</v>
      </c>
      <c r="D28" s="7">
        <f t="shared" si="1"/>
        <v>3.15</v>
      </c>
    </row>
    <row r="29" spans="1:4" ht="15.75" x14ac:dyDescent="0.25">
      <c r="A29" s="9">
        <v>5238</v>
      </c>
      <c r="B29" s="104" t="s">
        <v>905</v>
      </c>
      <c r="C29" s="71">
        <v>0.13</v>
      </c>
      <c r="D29" s="7">
        <f t="shared" si="1"/>
        <v>2.73</v>
      </c>
    </row>
    <row r="30" spans="1:4" x14ac:dyDescent="0.25">
      <c r="A30" s="13"/>
      <c r="B30" s="131" t="s">
        <v>6</v>
      </c>
      <c r="C30" s="74">
        <f>SUM(C15:C29)</f>
        <v>4.0799999999999992</v>
      </c>
      <c r="D30" s="75">
        <f>SUM(D15:D29)</f>
        <v>85.680000000000021</v>
      </c>
    </row>
    <row r="31" spans="1:4" ht="15.75" x14ac:dyDescent="0.25">
      <c r="A31" s="13"/>
      <c r="B31" s="131" t="s">
        <v>221</v>
      </c>
      <c r="C31" s="74">
        <f>C30+C13</f>
        <v>12.84</v>
      </c>
      <c r="D31" s="75">
        <f>D30+D13</f>
        <v>269.64000000000004</v>
      </c>
    </row>
    <row r="32" spans="1:4" ht="15.75" x14ac:dyDescent="0.25">
      <c r="A32" s="13"/>
      <c r="B32" s="131" t="s">
        <v>220</v>
      </c>
      <c r="C32" s="74">
        <f>C31*0.21</f>
        <v>2.6963999999999997</v>
      </c>
      <c r="D32" s="75">
        <f>D31*0.21</f>
        <v>56.624400000000009</v>
      </c>
    </row>
    <row r="33" spans="1:4" ht="15.75" x14ac:dyDescent="0.25">
      <c r="A33" s="13"/>
      <c r="B33" s="131" t="s">
        <v>222</v>
      </c>
      <c r="C33" s="74">
        <f>C32+C31</f>
        <v>15.5364</v>
      </c>
      <c r="D33" s="100">
        <f>D32+D31</f>
        <v>326.26440000000002</v>
      </c>
    </row>
    <row r="34" spans="1:4" ht="15.6" customHeight="1" x14ac:dyDescent="0.25">
      <c r="A34" s="2"/>
      <c r="B34" s="119"/>
      <c r="C34" s="2"/>
      <c r="D34" s="2"/>
    </row>
    <row r="35" spans="1:4" ht="15.6" customHeight="1" x14ac:dyDescent="0.25">
      <c r="A35" s="170" t="s">
        <v>9</v>
      </c>
      <c r="B35" s="171"/>
      <c r="C35" s="10"/>
      <c r="D35" s="6">
        <v>21</v>
      </c>
    </row>
    <row r="36" spans="1:4" ht="15.75" x14ac:dyDescent="0.25">
      <c r="A36" s="170" t="s">
        <v>17</v>
      </c>
      <c r="B36" s="171"/>
      <c r="C36" s="10"/>
      <c r="D36" s="18">
        <f>D33/D35</f>
        <v>15.5364</v>
      </c>
    </row>
    <row r="37" spans="1:4" x14ac:dyDescent="0.25">
      <c r="A37" s="1"/>
      <c r="B37" s="133"/>
      <c r="C37" s="1"/>
      <c r="D37" s="1"/>
    </row>
    <row r="38" spans="1:4" x14ac:dyDescent="0.25">
      <c r="A38" s="1"/>
    </row>
  </sheetData>
  <mergeCells count="6">
    <mergeCell ref="A35:B35"/>
    <mergeCell ref="A36:B36"/>
    <mergeCell ref="A1:D1"/>
    <mergeCell ref="A3:B3"/>
    <mergeCell ref="A5:D5"/>
    <mergeCell ref="A23:A24"/>
  </mergeCells>
  <pageMargins left="0.70866141732283472" right="0.70866141732283472" top="0.74803149606299213" bottom="0.74803149606299213" header="0.31496062992125984" footer="0.31496062992125984"/>
  <pageSetup paperSize="9" scale="64" fitToHeight="0" orientation="portrait" r:id="rId1"/>
  <headerFooter>
    <oddFooter>&amp;C&amp;"Times New Roman,Regular"&amp;12&amp;P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D39"/>
  <sheetViews>
    <sheetView view="pageBreakPreview" topLeftCell="C1" zoomScaleNormal="100" zoomScaleSheetLayoutView="100" workbookViewId="0">
      <selection activeCell="E1" sqref="E1:P1048576"/>
    </sheetView>
  </sheetViews>
  <sheetFormatPr defaultRowHeight="15" x14ac:dyDescent="0.25"/>
  <cols>
    <col min="1" max="1" width="14.140625" customWidth="1"/>
    <col min="2" max="2" width="85.42578125" style="92" customWidth="1"/>
    <col min="3" max="3" width="12.5703125" customWidth="1"/>
    <col min="4" max="4" width="19.28515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32.25" customHeight="1" x14ac:dyDescent="0.25">
      <c r="A5" s="172" t="s">
        <v>15</v>
      </c>
      <c r="B5" s="172"/>
      <c r="C5" s="172"/>
      <c r="D5" s="172"/>
    </row>
    <row r="6" spans="1:4" ht="15.75" x14ac:dyDescent="0.25">
      <c r="A6" s="29"/>
      <c r="B6" s="118"/>
      <c r="C6" s="29"/>
      <c r="D6" s="29"/>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88.5" customHeight="1" x14ac:dyDescent="0.25">
      <c r="A10" s="9">
        <v>1100</v>
      </c>
      <c r="B10" s="104" t="s">
        <v>1460</v>
      </c>
      <c r="C10" s="73">
        <v>48.03</v>
      </c>
      <c r="D10" s="7">
        <f>C10*$D$36</f>
        <v>1729.08</v>
      </c>
    </row>
    <row r="11" spans="1:4" ht="36.6" customHeight="1" x14ac:dyDescent="0.25">
      <c r="A11" s="9">
        <v>1200</v>
      </c>
      <c r="B11" s="104" t="s">
        <v>1476</v>
      </c>
      <c r="C11" s="73">
        <f>ROUND(C10*0.2359,2)+0.58</f>
        <v>11.91</v>
      </c>
      <c r="D11" s="7">
        <f t="shared" ref="D11:D13" si="0">C11*$D$36</f>
        <v>428.76</v>
      </c>
    </row>
    <row r="12" spans="1:4" ht="15.75" customHeight="1" x14ac:dyDescent="0.25">
      <c r="A12" s="9">
        <v>2311</v>
      </c>
      <c r="B12" s="104" t="s">
        <v>319</v>
      </c>
      <c r="C12" s="73">
        <v>0.12</v>
      </c>
      <c r="D12" s="7">
        <f t="shared" si="0"/>
        <v>4.32</v>
      </c>
    </row>
    <row r="13" spans="1:4" ht="31.5" x14ac:dyDescent="0.25">
      <c r="A13" s="9">
        <v>5238</v>
      </c>
      <c r="B13" s="104" t="s">
        <v>320</v>
      </c>
      <c r="C13" s="73">
        <v>0.05</v>
      </c>
      <c r="D13" s="7">
        <f t="shared" si="0"/>
        <v>1.8</v>
      </c>
    </row>
    <row r="14" spans="1:4" ht="15.75" x14ac:dyDescent="0.25">
      <c r="A14" s="13"/>
      <c r="B14" s="126" t="s">
        <v>4</v>
      </c>
      <c r="C14" s="74">
        <f>SUM(C10:C13)</f>
        <v>60.109999999999992</v>
      </c>
      <c r="D14" s="75">
        <f>SUM(D10:D13)</f>
        <v>2163.9600000000005</v>
      </c>
    </row>
    <row r="15" spans="1:4" ht="15.75" x14ac:dyDescent="0.25">
      <c r="A15" s="6"/>
      <c r="B15" s="125" t="s">
        <v>5</v>
      </c>
      <c r="C15" s="71"/>
      <c r="D15" s="76"/>
    </row>
    <row r="16" spans="1:4" ht="214.5" customHeight="1" x14ac:dyDescent="0.25">
      <c r="A16" s="9">
        <v>1100</v>
      </c>
      <c r="B16" s="104" t="s">
        <v>1461</v>
      </c>
      <c r="C16" s="130">
        <f>0.24+2.05+3.27</f>
        <v>5.5600000000000005</v>
      </c>
      <c r="D16" s="7">
        <f>C16*$D$36</f>
        <v>200.16000000000003</v>
      </c>
    </row>
    <row r="17" spans="1:4" ht="32.25" customHeight="1" x14ac:dyDescent="0.25">
      <c r="A17" s="9">
        <v>1200</v>
      </c>
      <c r="B17" s="104" t="s">
        <v>1462</v>
      </c>
      <c r="C17" s="73">
        <f>ROUND(C16*0.235,2)</f>
        <v>1.31</v>
      </c>
      <c r="D17" s="7">
        <f t="shared" ref="D17:D30" si="1">C17*$D$36</f>
        <v>47.160000000000004</v>
      </c>
    </row>
    <row r="18" spans="1:4" ht="15.75" x14ac:dyDescent="0.25">
      <c r="A18" s="9">
        <v>2210</v>
      </c>
      <c r="B18" s="104" t="s">
        <v>1463</v>
      </c>
      <c r="C18" s="71">
        <v>0.24</v>
      </c>
      <c r="D18" s="7">
        <f t="shared" si="1"/>
        <v>8.64</v>
      </c>
    </row>
    <row r="19" spans="1:4" ht="15.75" x14ac:dyDescent="0.25">
      <c r="A19" s="9">
        <v>2220</v>
      </c>
      <c r="B19" s="104" t="s">
        <v>1464</v>
      </c>
      <c r="C19" s="77">
        <v>1.07</v>
      </c>
      <c r="D19" s="7">
        <f t="shared" si="1"/>
        <v>38.520000000000003</v>
      </c>
    </row>
    <row r="20" spans="1:4" ht="31.5" x14ac:dyDescent="0.25">
      <c r="A20" s="9">
        <v>2230</v>
      </c>
      <c r="B20" s="104" t="s">
        <v>1465</v>
      </c>
      <c r="C20" s="73">
        <v>0.15</v>
      </c>
      <c r="D20" s="7">
        <f t="shared" si="1"/>
        <v>5.3999999999999995</v>
      </c>
    </row>
    <row r="21" spans="1:4" ht="31.5" x14ac:dyDescent="0.25">
      <c r="A21" s="9">
        <v>2243</v>
      </c>
      <c r="B21" s="104" t="s">
        <v>1466</v>
      </c>
      <c r="C21" s="71">
        <v>0.04</v>
      </c>
      <c r="D21" s="7">
        <f t="shared" si="1"/>
        <v>1.44</v>
      </c>
    </row>
    <row r="22" spans="1:4" ht="31.5" customHeight="1" x14ac:dyDescent="0.25">
      <c r="A22" s="9">
        <v>2244</v>
      </c>
      <c r="B22" s="104" t="s">
        <v>1467</v>
      </c>
      <c r="C22" s="73">
        <v>0.11</v>
      </c>
      <c r="D22" s="7">
        <f t="shared" si="1"/>
        <v>3.96</v>
      </c>
    </row>
    <row r="23" spans="1:4" ht="18.75" customHeight="1" x14ac:dyDescent="0.25">
      <c r="A23" s="9">
        <v>2261</v>
      </c>
      <c r="B23" s="104" t="s">
        <v>1468</v>
      </c>
      <c r="C23" s="71">
        <v>4.22</v>
      </c>
      <c r="D23" s="7">
        <f t="shared" si="1"/>
        <v>151.91999999999999</v>
      </c>
    </row>
    <row r="24" spans="1:4" ht="31.5" x14ac:dyDescent="0.25">
      <c r="A24" s="163">
        <v>2250</v>
      </c>
      <c r="B24" s="104" t="s">
        <v>1469</v>
      </c>
      <c r="C24" s="73">
        <v>0.72</v>
      </c>
      <c r="D24" s="7">
        <f t="shared" si="1"/>
        <v>25.919999999999998</v>
      </c>
    </row>
    <row r="25" spans="1:4" ht="33" customHeight="1" x14ac:dyDescent="0.25">
      <c r="A25" s="164"/>
      <c r="B25" s="104" t="s">
        <v>1470</v>
      </c>
      <c r="C25" s="73">
        <v>0.65</v>
      </c>
      <c r="D25" s="7">
        <f t="shared" si="1"/>
        <v>23.400000000000002</v>
      </c>
    </row>
    <row r="26" spans="1:4" ht="15.75" x14ac:dyDescent="0.25">
      <c r="A26" s="9">
        <v>2311</v>
      </c>
      <c r="B26" s="104" t="s">
        <v>1471</v>
      </c>
      <c r="C26" s="73">
        <v>0.15</v>
      </c>
      <c r="D26" s="7">
        <f t="shared" si="1"/>
        <v>5.3999999999999995</v>
      </c>
    </row>
    <row r="27" spans="1:4" ht="15.75" x14ac:dyDescent="0.25">
      <c r="A27" s="9">
        <v>2312</v>
      </c>
      <c r="B27" s="104" t="s">
        <v>1472</v>
      </c>
      <c r="C27" s="73">
        <v>0.12</v>
      </c>
      <c r="D27" s="7">
        <f t="shared" si="1"/>
        <v>4.32</v>
      </c>
    </row>
    <row r="28" spans="1:4" ht="15.75" x14ac:dyDescent="0.25">
      <c r="A28" s="9">
        <v>2350</v>
      </c>
      <c r="B28" s="104" t="s">
        <v>1473</v>
      </c>
      <c r="C28" s="105">
        <v>0.04</v>
      </c>
      <c r="D28" s="7">
        <f t="shared" si="1"/>
        <v>1.44</v>
      </c>
    </row>
    <row r="29" spans="1:4" ht="15" customHeight="1" x14ac:dyDescent="0.25">
      <c r="A29" s="9">
        <v>5120</v>
      </c>
      <c r="B29" s="104" t="s">
        <v>1474</v>
      </c>
      <c r="C29" s="73">
        <v>1.21</v>
      </c>
      <c r="D29" s="7">
        <f t="shared" si="1"/>
        <v>43.56</v>
      </c>
    </row>
    <row r="30" spans="1:4" ht="31.5" x14ac:dyDescent="0.25">
      <c r="A30" s="9">
        <v>5238</v>
      </c>
      <c r="B30" s="104" t="s">
        <v>1475</v>
      </c>
      <c r="C30" s="71">
        <v>1.04</v>
      </c>
      <c r="D30" s="7">
        <f t="shared" si="1"/>
        <v>37.44</v>
      </c>
    </row>
    <row r="31" spans="1:4" x14ac:dyDescent="0.25">
      <c r="A31" s="13"/>
      <c r="B31" s="131" t="s">
        <v>6</v>
      </c>
      <c r="C31" s="74">
        <f>SUM(C16:C30)</f>
        <v>16.63</v>
      </c>
      <c r="D31" s="75">
        <f>SUM(D16:D30)</f>
        <v>598.68000000000006</v>
      </c>
    </row>
    <row r="32" spans="1:4" ht="15.75" x14ac:dyDescent="0.25">
      <c r="A32" s="13"/>
      <c r="B32" s="131" t="s">
        <v>221</v>
      </c>
      <c r="C32" s="74">
        <f>C31+C14</f>
        <v>76.739999999999995</v>
      </c>
      <c r="D32" s="75">
        <f>D31+D14</f>
        <v>2762.6400000000003</v>
      </c>
    </row>
    <row r="33" spans="1:4" ht="15.75" x14ac:dyDescent="0.25">
      <c r="A33" s="13"/>
      <c r="B33" s="131" t="s">
        <v>220</v>
      </c>
      <c r="C33" s="74">
        <f>C32*0.21</f>
        <v>16.115399999999998</v>
      </c>
      <c r="D33" s="75">
        <f>D32*0.21</f>
        <v>580.15440000000001</v>
      </c>
    </row>
    <row r="34" spans="1:4" ht="15.75" x14ac:dyDescent="0.25">
      <c r="A34" s="13"/>
      <c r="B34" s="131" t="s">
        <v>222</v>
      </c>
      <c r="C34" s="74">
        <f>C33+C32</f>
        <v>92.855399999999989</v>
      </c>
      <c r="D34" s="100">
        <f>D33+D32</f>
        <v>3342.7944000000002</v>
      </c>
    </row>
    <row r="35" spans="1:4" ht="15.75" x14ac:dyDescent="0.25">
      <c r="A35" s="2"/>
      <c r="B35" s="119"/>
      <c r="C35" s="2"/>
      <c r="D35" s="2"/>
    </row>
    <row r="36" spans="1:4" ht="15.75" x14ac:dyDescent="0.25">
      <c r="A36" s="170" t="s">
        <v>9</v>
      </c>
      <c r="B36" s="171"/>
      <c r="C36" s="10"/>
      <c r="D36" s="6">
        <v>36</v>
      </c>
    </row>
    <row r="37" spans="1:4" ht="34.9" customHeight="1" x14ac:dyDescent="0.25">
      <c r="A37" s="165" t="s">
        <v>17</v>
      </c>
      <c r="B37" s="166"/>
      <c r="C37" s="10"/>
      <c r="D37" s="18">
        <f>D34/D36</f>
        <v>92.855400000000003</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6" fitToHeight="0" orientation="portrait" r:id="rId1"/>
  <headerFooter>
    <oddFooter>&amp;C&amp;"Times New Roman,Regular"&amp;12&amp;P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D38"/>
  <sheetViews>
    <sheetView view="pageBreakPreview" topLeftCell="C1" zoomScaleNormal="100" zoomScaleSheetLayoutView="100" workbookViewId="0">
      <selection activeCell="E1" sqref="E1:N1048576"/>
    </sheetView>
  </sheetViews>
  <sheetFormatPr defaultRowHeight="15" x14ac:dyDescent="0.25"/>
  <cols>
    <col min="1" max="1" width="14.42578125" customWidth="1"/>
    <col min="2" max="2" width="81.7109375" style="92" customWidth="1"/>
    <col min="3" max="3" width="12.5703125" customWidth="1"/>
    <col min="4" max="4" width="24.140625" customWidth="1"/>
  </cols>
  <sheetData>
    <row r="1" spans="1:4" ht="15.75" x14ac:dyDescent="0.25">
      <c r="A1" s="167" t="s">
        <v>10</v>
      </c>
      <c r="B1" s="167"/>
      <c r="C1" s="167"/>
      <c r="D1" s="167"/>
    </row>
    <row r="2" spans="1:4" ht="15.75" x14ac:dyDescent="0.25">
      <c r="A2" s="110"/>
      <c r="B2" s="116"/>
      <c r="C2" s="110"/>
      <c r="D2" s="110"/>
    </row>
    <row r="3" spans="1:4" ht="15.75" x14ac:dyDescent="0.25">
      <c r="A3" s="168" t="s">
        <v>11</v>
      </c>
      <c r="B3" s="168"/>
      <c r="C3" s="110"/>
      <c r="D3" s="110"/>
    </row>
    <row r="4" spans="1:4" ht="15.75" x14ac:dyDescent="0.25">
      <c r="A4" s="111"/>
      <c r="B4" s="134"/>
      <c r="C4" s="110"/>
      <c r="D4" s="110"/>
    </row>
    <row r="5" spans="1:4" ht="15.75" x14ac:dyDescent="0.25">
      <c r="A5" s="172" t="s">
        <v>1477</v>
      </c>
      <c r="B5" s="172"/>
      <c r="C5" s="172"/>
      <c r="D5" s="172"/>
    </row>
    <row r="6" spans="1:4" ht="15.75" x14ac:dyDescent="0.25">
      <c r="A6" s="2"/>
      <c r="B6" s="119"/>
      <c r="C6" s="2"/>
      <c r="D6" s="2"/>
    </row>
    <row r="7" spans="1:4" ht="15.75" x14ac:dyDescent="0.25">
      <c r="A7" s="2" t="s">
        <v>12</v>
      </c>
      <c r="B7" s="119"/>
      <c r="C7" s="2"/>
      <c r="D7" s="2"/>
    </row>
    <row r="8" spans="1:4" ht="87.75" customHeight="1" x14ac:dyDescent="0.25">
      <c r="A8" s="4" t="s">
        <v>0</v>
      </c>
      <c r="B8" s="120" t="s">
        <v>1</v>
      </c>
      <c r="C8" s="4" t="s">
        <v>8</v>
      </c>
      <c r="D8" s="4" t="s">
        <v>2</v>
      </c>
    </row>
    <row r="9" spans="1:4" ht="15.75" x14ac:dyDescent="0.25">
      <c r="A9" s="6"/>
      <c r="B9" s="122" t="s">
        <v>3</v>
      </c>
      <c r="C9" s="71"/>
      <c r="D9" s="72"/>
    </row>
    <row r="10" spans="1:4" ht="65.25" customHeight="1" x14ac:dyDescent="0.25">
      <c r="A10" s="9">
        <v>1100</v>
      </c>
      <c r="B10" s="104" t="s">
        <v>1478</v>
      </c>
      <c r="C10" s="73">
        <v>7.0000000000000007E-2</v>
      </c>
      <c r="D10" s="7">
        <f>C10*D24</f>
        <v>140</v>
      </c>
    </row>
    <row r="11" spans="1:4" ht="54" customHeight="1" x14ac:dyDescent="0.25">
      <c r="A11" s="9">
        <v>1200</v>
      </c>
      <c r="B11" s="104" t="s">
        <v>1479</v>
      </c>
      <c r="C11" s="73">
        <f>ROUND(C10*0.2359,2)+0.002</f>
        <v>2.1999999999999999E-2</v>
      </c>
      <c r="D11" s="7">
        <f>C11*D24</f>
        <v>44</v>
      </c>
    </row>
    <row r="12" spans="1:4" ht="15.75" x14ac:dyDescent="0.25">
      <c r="A12" s="9">
        <v>2322</v>
      </c>
      <c r="B12" s="104" t="s">
        <v>542</v>
      </c>
      <c r="C12" s="107">
        <v>9.8000000000000004E-2</v>
      </c>
      <c r="D12" s="7">
        <f>C12*D24</f>
        <v>196</v>
      </c>
    </row>
    <row r="13" spans="1:4" ht="15.75" x14ac:dyDescent="0.25">
      <c r="A13" s="13"/>
      <c r="B13" s="126" t="s">
        <v>4</v>
      </c>
      <c r="C13" s="74">
        <f>SUM(C10:C12)</f>
        <v>0.19</v>
      </c>
      <c r="D13" s="75">
        <f>SUM(D10:D12)</f>
        <v>380</v>
      </c>
    </row>
    <row r="14" spans="1:4" ht="15.75" x14ac:dyDescent="0.25">
      <c r="A14" s="6"/>
      <c r="B14" s="125" t="s">
        <v>5</v>
      </c>
      <c r="C14" s="71"/>
      <c r="D14" s="76"/>
    </row>
    <row r="15" spans="1:4" ht="31.5" customHeight="1" x14ac:dyDescent="0.25">
      <c r="A15" s="9">
        <v>2242</v>
      </c>
      <c r="B15" s="142" t="s">
        <v>1655</v>
      </c>
      <c r="C15" s="73">
        <v>0.05</v>
      </c>
      <c r="D15" s="7">
        <f>C15*$D$24</f>
        <v>100</v>
      </c>
    </row>
    <row r="16" spans="1:4" ht="15.75" x14ac:dyDescent="0.25">
      <c r="A16" s="9">
        <v>2262</v>
      </c>
      <c r="B16" s="104" t="s">
        <v>547</v>
      </c>
      <c r="C16" s="73">
        <v>0.15</v>
      </c>
      <c r="D16" s="7">
        <f>C16*$D$24</f>
        <v>300</v>
      </c>
    </row>
    <row r="17" spans="1:4" ht="15.75" x14ac:dyDescent="0.25">
      <c r="A17" s="9">
        <v>2264</v>
      </c>
      <c r="B17" s="104" t="s">
        <v>511</v>
      </c>
      <c r="C17" s="102">
        <v>2.0000000000000001E-4</v>
      </c>
      <c r="D17" s="7">
        <f>C17*$D$24</f>
        <v>0.4</v>
      </c>
    </row>
    <row r="18" spans="1:4" ht="15.75" x14ac:dyDescent="0.25">
      <c r="A18" s="9">
        <v>2519</v>
      </c>
      <c r="B18" s="104" t="s">
        <v>528</v>
      </c>
      <c r="C18" s="109">
        <v>2E-3</v>
      </c>
      <c r="D18" s="7">
        <f>C18*$D$24</f>
        <v>4</v>
      </c>
    </row>
    <row r="19" spans="1:4" ht="19.5" customHeight="1" x14ac:dyDescent="0.25">
      <c r="A19" s="13"/>
      <c r="B19" s="131" t="s">
        <v>6</v>
      </c>
      <c r="C19" s="74">
        <f>SUM(C15:C18)</f>
        <v>0.20220000000000002</v>
      </c>
      <c r="D19" s="12">
        <f>SUM(D15:D18)</f>
        <v>404.4</v>
      </c>
    </row>
    <row r="20" spans="1:4" ht="18.75" customHeight="1" x14ac:dyDescent="0.25">
      <c r="A20" s="13"/>
      <c r="B20" s="131" t="s">
        <v>221</v>
      </c>
      <c r="C20" s="74">
        <f>C19+C13</f>
        <v>0.39219999999999999</v>
      </c>
      <c r="D20" s="12">
        <f>D13+D19</f>
        <v>784.4</v>
      </c>
    </row>
    <row r="21" spans="1:4" ht="15.75" x14ac:dyDescent="0.25">
      <c r="A21" s="13"/>
      <c r="B21" s="131" t="s">
        <v>220</v>
      </c>
      <c r="C21" s="74">
        <f>C20*0.21</f>
        <v>8.2361999999999991E-2</v>
      </c>
      <c r="D21" s="75">
        <f>D20*0.21</f>
        <v>164.72399999999999</v>
      </c>
    </row>
    <row r="22" spans="1:4" ht="15.75" x14ac:dyDescent="0.25">
      <c r="A22" s="13"/>
      <c r="B22" s="131" t="s">
        <v>222</v>
      </c>
      <c r="C22" s="74">
        <f>C21+C20</f>
        <v>0.47456199999999998</v>
      </c>
      <c r="D22" s="100">
        <f>(D21+D20)</f>
        <v>949.12400000000002</v>
      </c>
    </row>
    <row r="23" spans="1:4" ht="15.75" x14ac:dyDescent="0.25">
      <c r="A23" s="2"/>
      <c r="B23" s="119"/>
      <c r="C23" s="2"/>
      <c r="D23" s="101"/>
    </row>
    <row r="24" spans="1:4" ht="15.75" x14ac:dyDescent="0.25">
      <c r="A24" s="170" t="s">
        <v>9</v>
      </c>
      <c r="B24" s="171"/>
      <c r="C24" s="10"/>
      <c r="D24" s="6">
        <v>2000</v>
      </c>
    </row>
    <row r="25" spans="1:4" ht="31.5" customHeight="1" x14ac:dyDescent="0.25">
      <c r="A25" s="165" t="s">
        <v>17</v>
      </c>
      <c r="B25" s="166"/>
      <c r="C25" s="10"/>
      <c r="D25" s="18">
        <f>D22/D24</f>
        <v>0.47456200000000004</v>
      </c>
    </row>
    <row r="26" spans="1:4" x14ac:dyDescent="0.25">
      <c r="A26" s="1"/>
      <c r="B26" s="133"/>
      <c r="C26" s="1"/>
      <c r="D26" s="1"/>
    </row>
    <row r="28" spans="1:4" ht="16.5" customHeight="1" x14ac:dyDescent="0.25">
      <c r="A28" s="2"/>
      <c r="B28" s="119"/>
      <c r="C28" s="2"/>
      <c r="D28" s="112"/>
    </row>
    <row r="29" spans="1:4" ht="15.75" x14ac:dyDescent="0.25">
      <c r="A29" s="2"/>
      <c r="B29" s="119"/>
      <c r="C29" s="2"/>
      <c r="D29" s="2"/>
    </row>
    <row r="30" spans="1:4" ht="15.75" x14ac:dyDescent="0.25">
      <c r="A30" s="2"/>
      <c r="B30" s="119"/>
      <c r="C30" s="176"/>
      <c r="D30" s="176"/>
    </row>
    <row r="31" spans="1:4" ht="15.75" x14ac:dyDescent="0.25">
      <c r="A31" s="2"/>
      <c r="B31" s="119"/>
      <c r="C31" s="2"/>
      <c r="D31" s="2"/>
    </row>
    <row r="32" spans="1:4" ht="15.75" x14ac:dyDescent="0.25">
      <c r="A32" s="2"/>
      <c r="B32" s="119"/>
      <c r="C32" s="2"/>
      <c r="D32" s="2"/>
    </row>
    <row r="33" spans="1:4" ht="15.75" x14ac:dyDescent="0.25">
      <c r="A33" s="90"/>
      <c r="B33" s="119"/>
      <c r="C33" s="93"/>
      <c r="D33" s="93"/>
    </row>
    <row r="34" spans="1:4" ht="15.6" customHeight="1" x14ac:dyDescent="0.25">
      <c r="A34" s="175"/>
      <c r="B34" s="175"/>
      <c r="C34" s="94"/>
      <c r="D34" s="95"/>
    </row>
    <row r="35" spans="1:4" ht="31.15" customHeight="1" x14ac:dyDescent="0.25">
      <c r="A35" s="90"/>
      <c r="B35" s="119"/>
      <c r="C35" s="93"/>
      <c r="D35" s="93"/>
    </row>
    <row r="36" spans="1:4" ht="15.75" x14ac:dyDescent="0.25">
      <c r="A36" s="91"/>
      <c r="B36" s="119"/>
      <c r="C36" s="2"/>
      <c r="D36" s="2"/>
    </row>
    <row r="37" spans="1:4" ht="15.75" x14ac:dyDescent="0.25">
      <c r="A37" s="2"/>
      <c r="B37" s="119"/>
      <c r="C37" s="2"/>
      <c r="D37" s="2"/>
    </row>
    <row r="38" spans="1:4" ht="15.75" x14ac:dyDescent="0.25">
      <c r="A38" s="2"/>
      <c r="B38" s="119"/>
      <c r="C38" s="2"/>
      <c r="D38" s="2"/>
    </row>
  </sheetData>
  <mergeCells count="7">
    <mergeCell ref="A1:D1"/>
    <mergeCell ref="A3:B3"/>
    <mergeCell ref="A5:D5"/>
    <mergeCell ref="A34:B34"/>
    <mergeCell ref="A24:B24"/>
    <mergeCell ref="A25:B25"/>
    <mergeCell ref="C30:D30"/>
  </mergeCells>
  <pageMargins left="0.70866141732283472" right="0.70866141732283472" top="0.74803149606299213" bottom="0.74803149606299213" header="0.31496062992125984" footer="0.31496062992125984"/>
  <pageSetup paperSize="9" scale="65" fitToHeight="0" orientation="portrait" r:id="rId1"/>
  <headerFooter>
    <oddFooter>&amp;C&amp;"Times New Roman,Regular"&amp;12&amp;P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D39"/>
  <sheetViews>
    <sheetView view="pageBreakPreview" topLeftCell="C1" zoomScaleNormal="100" zoomScaleSheetLayoutView="100" workbookViewId="0">
      <selection activeCell="E1" sqref="E1:N1048576"/>
    </sheetView>
  </sheetViews>
  <sheetFormatPr defaultRowHeight="15" x14ac:dyDescent="0.25"/>
  <cols>
    <col min="1" max="1" width="14.85546875" customWidth="1"/>
    <col min="2" max="2" width="88.140625" style="92" customWidth="1"/>
    <col min="3" max="3" width="12.5703125" customWidth="1"/>
    <col min="4" max="4" width="20.140625" customWidth="1"/>
  </cols>
  <sheetData>
    <row r="1" spans="1:4" ht="15.75" x14ac:dyDescent="0.25">
      <c r="A1" s="167" t="s">
        <v>10</v>
      </c>
      <c r="B1" s="167"/>
      <c r="C1" s="167"/>
      <c r="D1" s="167"/>
    </row>
    <row r="2" spans="1:4" ht="15.75" x14ac:dyDescent="0.25">
      <c r="A2" s="28"/>
      <c r="B2" s="116"/>
      <c r="C2" s="28"/>
      <c r="D2" s="28"/>
    </row>
    <row r="3" spans="1:4" ht="27.75" customHeight="1" x14ac:dyDescent="0.25">
      <c r="A3" s="168" t="s">
        <v>11</v>
      </c>
      <c r="B3" s="168"/>
      <c r="C3" s="28"/>
      <c r="D3" s="28"/>
    </row>
    <row r="4" spans="1:4" ht="15.75" x14ac:dyDescent="0.25">
      <c r="A4" s="31"/>
      <c r="B4" s="134"/>
      <c r="C4" s="28"/>
      <c r="D4" s="28"/>
    </row>
    <row r="5" spans="1:4" ht="19.5" customHeight="1" x14ac:dyDescent="0.25">
      <c r="A5" s="169" t="s">
        <v>16</v>
      </c>
      <c r="B5" s="169"/>
      <c r="C5" s="169"/>
      <c r="D5" s="169"/>
    </row>
    <row r="6" spans="1:4" ht="14.45"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63" customHeight="1" x14ac:dyDescent="0.25">
      <c r="A10" s="9">
        <v>1100</v>
      </c>
      <c r="B10" s="104" t="s">
        <v>1480</v>
      </c>
      <c r="C10" s="73">
        <v>24.5</v>
      </c>
      <c r="D10" s="7">
        <f>C10*$D$36</f>
        <v>24.5</v>
      </c>
    </row>
    <row r="11" spans="1:4" ht="31.5" x14ac:dyDescent="0.25">
      <c r="A11" s="9">
        <v>1200</v>
      </c>
      <c r="B11" s="104" t="s">
        <v>1481</v>
      </c>
      <c r="C11" s="73">
        <f>ROUND(C10*0.2359,2)+0.26</f>
        <v>6.04</v>
      </c>
      <c r="D11" s="7">
        <f t="shared" ref="D11:D13" si="0">C11*$D$36</f>
        <v>6.04</v>
      </c>
    </row>
    <row r="12" spans="1:4" ht="15.75" x14ac:dyDescent="0.25">
      <c r="A12" s="9">
        <v>2311</v>
      </c>
      <c r="B12" s="104" t="s">
        <v>285</v>
      </c>
      <c r="C12" s="73">
        <v>0.06</v>
      </c>
      <c r="D12" s="7">
        <f t="shared" si="0"/>
        <v>0.06</v>
      </c>
    </row>
    <row r="13" spans="1:4" ht="31.5" x14ac:dyDescent="0.25">
      <c r="A13" s="9">
        <v>5238</v>
      </c>
      <c r="B13" s="104" t="s">
        <v>280</v>
      </c>
      <c r="C13" s="73">
        <v>0.02</v>
      </c>
      <c r="D13" s="7">
        <f t="shared" si="0"/>
        <v>0.02</v>
      </c>
    </row>
    <row r="14" spans="1:4" ht="15.75" x14ac:dyDescent="0.25">
      <c r="A14" s="13"/>
      <c r="B14" s="126" t="s">
        <v>4</v>
      </c>
      <c r="C14" s="74">
        <f>SUM(C10:C13)</f>
        <v>30.619999999999997</v>
      </c>
      <c r="D14" s="75">
        <f>SUM(D10:D13)</f>
        <v>30.619999999999997</v>
      </c>
    </row>
    <row r="15" spans="1:4" ht="15.75" x14ac:dyDescent="0.25">
      <c r="A15" s="6"/>
      <c r="B15" s="125" t="s">
        <v>5</v>
      </c>
      <c r="C15" s="71"/>
      <c r="D15" s="76"/>
    </row>
    <row r="16" spans="1:4" ht="156.75" customHeight="1" x14ac:dyDescent="0.25">
      <c r="A16" s="9">
        <v>1100</v>
      </c>
      <c r="B16" s="104" t="s">
        <v>1482</v>
      </c>
      <c r="C16" s="71">
        <f>0.24+2.05</f>
        <v>2.29</v>
      </c>
      <c r="D16" s="7">
        <f>C16*$D$36</f>
        <v>2.29</v>
      </c>
    </row>
    <row r="17" spans="1:4" ht="42.75" customHeight="1" x14ac:dyDescent="0.25">
      <c r="A17" s="9">
        <v>1200</v>
      </c>
      <c r="B17" s="104" t="s">
        <v>1483</v>
      </c>
      <c r="C17" s="73">
        <f>ROUND(C16*0.2359,2)</f>
        <v>0.54</v>
      </c>
      <c r="D17" s="7">
        <f t="shared" ref="D17:D30" si="1">C17*$D$36</f>
        <v>0.54</v>
      </c>
    </row>
    <row r="18" spans="1:4" ht="15.75" x14ac:dyDescent="0.25">
      <c r="A18" s="9">
        <v>2210</v>
      </c>
      <c r="B18" s="104" t="s">
        <v>321</v>
      </c>
      <c r="C18" s="71">
        <f>0.03+0.02+0.06</f>
        <v>0.11</v>
      </c>
      <c r="D18" s="7">
        <f t="shared" si="1"/>
        <v>0.11</v>
      </c>
    </row>
    <row r="19" spans="1:4" ht="15.75" x14ac:dyDescent="0.25">
      <c r="A19" s="9">
        <v>2220</v>
      </c>
      <c r="B19" s="104" t="s">
        <v>1484</v>
      </c>
      <c r="C19" s="77">
        <v>0.49</v>
      </c>
      <c r="D19" s="7">
        <f t="shared" si="1"/>
        <v>0.49</v>
      </c>
    </row>
    <row r="20" spans="1:4" ht="31.5" x14ac:dyDescent="0.25">
      <c r="A20" s="9">
        <v>2230</v>
      </c>
      <c r="B20" s="104" t="s">
        <v>1485</v>
      </c>
      <c r="C20" s="73">
        <v>7.0000000000000007E-2</v>
      </c>
      <c r="D20" s="7">
        <f t="shared" si="1"/>
        <v>7.0000000000000007E-2</v>
      </c>
    </row>
    <row r="21" spans="1:4" ht="31.5" x14ac:dyDescent="0.25">
      <c r="A21" s="9">
        <v>2243</v>
      </c>
      <c r="B21" s="104" t="s">
        <v>322</v>
      </c>
      <c r="C21" s="71">
        <v>0.02</v>
      </c>
      <c r="D21" s="7">
        <f t="shared" si="1"/>
        <v>0.02</v>
      </c>
    </row>
    <row r="22" spans="1:4" ht="31.5" x14ac:dyDescent="0.25">
      <c r="A22" s="9">
        <v>2244</v>
      </c>
      <c r="B22" s="104" t="s">
        <v>1486</v>
      </c>
      <c r="C22" s="73">
        <v>0.05</v>
      </c>
      <c r="D22" s="7">
        <f t="shared" si="1"/>
        <v>0.05</v>
      </c>
    </row>
    <row r="23" spans="1:4" ht="15.75" x14ac:dyDescent="0.25">
      <c r="A23" s="9">
        <v>2261</v>
      </c>
      <c r="B23" s="104" t="s">
        <v>1487</v>
      </c>
      <c r="C23" s="71">
        <v>1.92</v>
      </c>
      <c r="D23" s="7">
        <f t="shared" si="1"/>
        <v>1.92</v>
      </c>
    </row>
    <row r="24" spans="1:4" ht="31.5" x14ac:dyDescent="0.25">
      <c r="A24" s="163">
        <v>2250</v>
      </c>
      <c r="B24" s="104" t="s">
        <v>1488</v>
      </c>
      <c r="C24" s="73">
        <v>0.33</v>
      </c>
      <c r="D24" s="7">
        <f t="shared" si="1"/>
        <v>0.33</v>
      </c>
    </row>
    <row r="25" spans="1:4" ht="31.5" x14ac:dyDescent="0.25">
      <c r="A25" s="164"/>
      <c r="B25" s="104" t="s">
        <v>1489</v>
      </c>
      <c r="C25" s="73">
        <v>0.3</v>
      </c>
      <c r="D25" s="7">
        <f t="shared" si="1"/>
        <v>0.3</v>
      </c>
    </row>
    <row r="26" spans="1:4" ht="15.75" x14ac:dyDescent="0.25">
      <c r="A26" s="9">
        <v>2311</v>
      </c>
      <c r="B26" s="104" t="s">
        <v>461</v>
      </c>
      <c r="C26" s="73">
        <v>7.0000000000000007E-2</v>
      </c>
      <c r="D26" s="7">
        <f t="shared" si="1"/>
        <v>7.0000000000000007E-2</v>
      </c>
    </row>
    <row r="27" spans="1:4" ht="15.75" x14ac:dyDescent="0.25">
      <c r="A27" s="9">
        <v>2312</v>
      </c>
      <c r="B27" s="104" t="s">
        <v>485</v>
      </c>
      <c r="C27" s="73">
        <v>0.06</v>
      </c>
      <c r="D27" s="7">
        <f t="shared" si="1"/>
        <v>0.06</v>
      </c>
    </row>
    <row r="28" spans="1:4" ht="15.75" x14ac:dyDescent="0.25">
      <c r="A28" s="9">
        <v>2350</v>
      </c>
      <c r="B28" s="104" t="s">
        <v>505</v>
      </c>
      <c r="C28" s="71">
        <v>0.02</v>
      </c>
      <c r="D28" s="7">
        <f t="shared" si="1"/>
        <v>0.02</v>
      </c>
    </row>
    <row r="29" spans="1:4" ht="15.75" x14ac:dyDescent="0.25">
      <c r="A29" s="9">
        <v>5120</v>
      </c>
      <c r="B29" s="104" t="s">
        <v>842</v>
      </c>
      <c r="C29" s="73">
        <v>0.55000000000000004</v>
      </c>
      <c r="D29" s="7">
        <f t="shared" si="1"/>
        <v>0.55000000000000004</v>
      </c>
    </row>
    <row r="30" spans="1:4" ht="30.75" customHeight="1" x14ac:dyDescent="0.25">
      <c r="A30" s="9">
        <v>5238</v>
      </c>
      <c r="B30" s="104" t="s">
        <v>843</v>
      </c>
      <c r="C30" s="71">
        <v>0.47</v>
      </c>
      <c r="D30" s="7">
        <f t="shared" si="1"/>
        <v>0.47</v>
      </c>
    </row>
    <row r="31" spans="1:4" x14ac:dyDescent="0.25">
      <c r="A31" s="13"/>
      <c r="B31" s="131" t="s">
        <v>6</v>
      </c>
      <c r="C31" s="74">
        <f>SUM(C16:C30)</f>
        <v>7.2899999999999983</v>
      </c>
      <c r="D31" s="75">
        <f>SUM(D16:D30)</f>
        <v>7.2899999999999983</v>
      </c>
    </row>
    <row r="32" spans="1:4" ht="15.75" x14ac:dyDescent="0.25">
      <c r="A32" s="13"/>
      <c r="B32" s="131" t="s">
        <v>221</v>
      </c>
      <c r="C32" s="74">
        <f>C31+C14</f>
        <v>37.909999999999997</v>
      </c>
      <c r="D32" s="75">
        <f>D31+D14</f>
        <v>37.909999999999997</v>
      </c>
    </row>
    <row r="33" spans="1:4" ht="15.75" x14ac:dyDescent="0.25">
      <c r="A33" s="13"/>
      <c r="B33" s="131" t="s">
        <v>220</v>
      </c>
      <c r="C33" s="74">
        <f>C32*0.21</f>
        <v>7.9610999999999992</v>
      </c>
      <c r="D33" s="75">
        <f>D32*0.21</f>
        <v>7.9610999999999992</v>
      </c>
    </row>
    <row r="34" spans="1:4" ht="15.75" x14ac:dyDescent="0.25">
      <c r="A34" s="13"/>
      <c r="B34" s="131" t="s">
        <v>222</v>
      </c>
      <c r="C34" s="74">
        <f>C32+C33</f>
        <v>45.871099999999998</v>
      </c>
      <c r="D34" s="75">
        <f>D33+D32</f>
        <v>45.871099999999998</v>
      </c>
    </row>
    <row r="35" spans="1:4" ht="15.75" x14ac:dyDescent="0.25">
      <c r="A35" s="2"/>
      <c r="B35" s="119"/>
      <c r="C35" s="2"/>
      <c r="D35" s="2"/>
    </row>
    <row r="36" spans="1:4" ht="15.75" x14ac:dyDescent="0.25">
      <c r="A36" s="170" t="s">
        <v>9</v>
      </c>
      <c r="B36" s="171"/>
      <c r="C36" s="10"/>
      <c r="D36" s="6">
        <v>1</v>
      </c>
    </row>
    <row r="37" spans="1:4" ht="36" customHeight="1" x14ac:dyDescent="0.25">
      <c r="A37" s="165" t="s">
        <v>17</v>
      </c>
      <c r="B37" s="166"/>
      <c r="C37" s="10"/>
      <c r="D37" s="18">
        <f>D34/D36</f>
        <v>45.871099999999998</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4" fitToHeight="0" orientation="portrait" r:id="rId1"/>
  <headerFooter>
    <oddFooter>&amp;C&amp;"Times New Roman,Regular"&amp;12&amp;P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D39"/>
  <sheetViews>
    <sheetView view="pageBreakPreview" topLeftCell="C13" zoomScaleNormal="100" zoomScaleSheetLayoutView="100" workbookViewId="0">
      <selection activeCell="E13" sqref="E1:AD1048576"/>
    </sheetView>
  </sheetViews>
  <sheetFormatPr defaultRowHeight="15" x14ac:dyDescent="0.25"/>
  <cols>
    <col min="1" max="1" width="15.5703125" customWidth="1"/>
    <col min="2" max="2" width="79.140625" style="92" customWidth="1"/>
    <col min="3" max="3" width="12.5703125" customWidth="1"/>
    <col min="4" max="4" width="21.42578125" customWidth="1"/>
  </cols>
  <sheetData>
    <row r="1" spans="1:4" ht="15.75" x14ac:dyDescent="0.25">
      <c r="A1" s="167" t="s">
        <v>10</v>
      </c>
      <c r="B1" s="167"/>
      <c r="C1" s="167"/>
      <c r="D1" s="167"/>
    </row>
    <row r="2" spans="1:4" ht="15.75" x14ac:dyDescent="0.25">
      <c r="A2" s="28"/>
      <c r="B2" s="116"/>
      <c r="C2" s="28"/>
      <c r="D2" s="28"/>
    </row>
    <row r="3" spans="1:4" ht="27.75" customHeight="1" x14ac:dyDescent="0.25">
      <c r="A3" s="168" t="s">
        <v>11</v>
      </c>
      <c r="B3" s="168"/>
      <c r="C3" s="28"/>
      <c r="D3" s="28"/>
    </row>
    <row r="4" spans="1:4" ht="15.75" x14ac:dyDescent="0.25">
      <c r="A4" s="31"/>
      <c r="B4" s="134"/>
      <c r="C4" s="28"/>
      <c r="D4" s="28"/>
    </row>
    <row r="5" spans="1:4" ht="15.75" x14ac:dyDescent="0.25">
      <c r="A5" s="177" t="s">
        <v>1660</v>
      </c>
      <c r="B5" s="177"/>
      <c r="C5" s="177"/>
      <c r="D5" s="177"/>
    </row>
    <row r="6" spans="1:4" ht="16.149999999999999"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97.5" customHeight="1" x14ac:dyDescent="0.25">
      <c r="A10" s="9">
        <v>1100</v>
      </c>
      <c r="B10" s="104" t="s">
        <v>1490</v>
      </c>
      <c r="C10" s="73">
        <v>6.29</v>
      </c>
      <c r="D10" s="7">
        <f>C10*$D$36</f>
        <v>31.45</v>
      </c>
    </row>
    <row r="11" spans="1:4" ht="46.5" customHeight="1" x14ac:dyDescent="0.25">
      <c r="A11" s="9">
        <v>1200</v>
      </c>
      <c r="B11" s="104" t="s">
        <v>1491</v>
      </c>
      <c r="C11" s="73">
        <f>ROUND(C10*0.2359,2)+0.08</f>
        <v>1.56</v>
      </c>
      <c r="D11" s="7">
        <f t="shared" ref="D11:D12" si="0">C11*$D$36</f>
        <v>7.8000000000000007</v>
      </c>
    </row>
    <row r="12" spans="1:4" ht="15.75" x14ac:dyDescent="0.25">
      <c r="A12" s="9">
        <v>2311</v>
      </c>
      <c r="B12" s="104" t="s">
        <v>712</v>
      </c>
      <c r="C12" s="73">
        <v>0.06</v>
      </c>
      <c r="D12" s="7">
        <f t="shared" si="0"/>
        <v>0.3</v>
      </c>
    </row>
    <row r="13" spans="1:4" ht="31.5" x14ac:dyDescent="0.25">
      <c r="A13" s="9">
        <v>5238</v>
      </c>
      <c r="B13" s="104" t="s">
        <v>713</v>
      </c>
      <c r="C13" s="73">
        <v>0.02</v>
      </c>
      <c r="D13" s="7">
        <f>C13*$D$36</f>
        <v>0.1</v>
      </c>
    </row>
    <row r="14" spans="1:4" ht="15.75" x14ac:dyDescent="0.25">
      <c r="A14" s="13"/>
      <c r="B14" s="126" t="s">
        <v>4</v>
      </c>
      <c r="C14" s="74">
        <f>SUM(C10:C13)</f>
        <v>7.9299999999999988</v>
      </c>
      <c r="D14" s="75">
        <f>SUM(D10:D13)</f>
        <v>39.65</v>
      </c>
    </row>
    <row r="15" spans="1:4" ht="15.75" x14ac:dyDescent="0.25">
      <c r="A15" s="6"/>
      <c r="B15" s="125" t="s">
        <v>5</v>
      </c>
      <c r="C15" s="71"/>
      <c r="D15" s="76"/>
    </row>
    <row r="16" spans="1:4" ht="152.25" customHeight="1" x14ac:dyDescent="0.25">
      <c r="A16" s="9">
        <v>1100</v>
      </c>
      <c r="B16" s="104" t="s">
        <v>1492</v>
      </c>
      <c r="C16" s="71">
        <f>0.24+2.05</f>
        <v>2.29</v>
      </c>
      <c r="D16" s="7">
        <f t="shared" ref="D16:D30" si="1">C16*$D$36</f>
        <v>11.45</v>
      </c>
    </row>
    <row r="17" spans="1:4" ht="53.45" customHeight="1" x14ac:dyDescent="0.25">
      <c r="A17" s="9">
        <v>1200</v>
      </c>
      <c r="B17" s="104" t="s">
        <v>1493</v>
      </c>
      <c r="C17" s="73">
        <f>ROUND(C16*0.2359,2)</f>
        <v>0.54</v>
      </c>
      <c r="D17" s="7">
        <f t="shared" si="1"/>
        <v>2.7</v>
      </c>
    </row>
    <row r="18" spans="1:4" ht="15.75" x14ac:dyDescent="0.25">
      <c r="A18" s="9">
        <v>2210</v>
      </c>
      <c r="B18" s="104" t="s">
        <v>714</v>
      </c>
      <c r="C18" s="71">
        <v>0.03</v>
      </c>
      <c r="D18" s="7">
        <f t="shared" si="1"/>
        <v>0.15</v>
      </c>
    </row>
    <row r="19" spans="1:4" ht="15.75" x14ac:dyDescent="0.25">
      <c r="A19" s="9">
        <v>2220</v>
      </c>
      <c r="B19" s="104" t="s">
        <v>1494</v>
      </c>
      <c r="C19" s="77">
        <v>0.15</v>
      </c>
      <c r="D19" s="7">
        <f t="shared" si="1"/>
        <v>0.75</v>
      </c>
    </row>
    <row r="20" spans="1:4" ht="31.5" x14ac:dyDescent="0.25">
      <c r="A20" s="9">
        <v>2230</v>
      </c>
      <c r="B20" s="104" t="s">
        <v>1495</v>
      </c>
      <c r="C20" s="73">
        <v>0.02</v>
      </c>
      <c r="D20" s="7">
        <f t="shared" si="1"/>
        <v>0.1</v>
      </c>
    </row>
    <row r="21" spans="1:4" ht="33" customHeight="1" x14ac:dyDescent="0.25">
      <c r="A21" s="9">
        <v>2243</v>
      </c>
      <c r="B21" s="104" t="s">
        <v>715</v>
      </c>
      <c r="C21" s="71">
        <v>0.01</v>
      </c>
      <c r="D21" s="7">
        <f t="shared" si="1"/>
        <v>0.05</v>
      </c>
    </row>
    <row r="22" spans="1:4" ht="33" customHeight="1" x14ac:dyDescent="0.25">
      <c r="A22" s="9">
        <v>2244</v>
      </c>
      <c r="B22" s="104" t="s">
        <v>1496</v>
      </c>
      <c r="C22" s="73">
        <v>0.02</v>
      </c>
      <c r="D22" s="7">
        <f t="shared" ref="D22" si="2">C22*$D$36</f>
        <v>0.1</v>
      </c>
    </row>
    <row r="23" spans="1:4" ht="31.5" customHeight="1" x14ac:dyDescent="0.25">
      <c r="A23" s="9">
        <v>2261</v>
      </c>
      <c r="B23" s="104" t="s">
        <v>1497</v>
      </c>
      <c r="C23" s="73">
        <v>0.56999999999999995</v>
      </c>
      <c r="D23" s="7">
        <f t="shared" si="1"/>
        <v>2.8499999999999996</v>
      </c>
    </row>
    <row r="24" spans="1:4" ht="31.5" x14ac:dyDescent="0.25">
      <c r="A24" s="163">
        <v>2250</v>
      </c>
      <c r="B24" s="104" t="s">
        <v>1498</v>
      </c>
      <c r="C24" s="73">
        <v>0.1</v>
      </c>
      <c r="D24" s="7">
        <f t="shared" si="1"/>
        <v>0.5</v>
      </c>
    </row>
    <row r="25" spans="1:4" ht="47.25" x14ac:dyDescent="0.25">
      <c r="A25" s="164"/>
      <c r="B25" s="104" t="s">
        <v>1499</v>
      </c>
      <c r="C25" s="73">
        <v>0.09</v>
      </c>
      <c r="D25" s="7">
        <f t="shared" si="1"/>
        <v>0.44999999999999996</v>
      </c>
    </row>
    <row r="26" spans="1:4" ht="15.75" x14ac:dyDescent="0.25">
      <c r="A26" s="9">
        <v>2311</v>
      </c>
      <c r="B26" s="104" t="s">
        <v>716</v>
      </c>
      <c r="C26" s="73">
        <v>0.02</v>
      </c>
      <c r="D26" s="7">
        <f t="shared" si="1"/>
        <v>0.1</v>
      </c>
    </row>
    <row r="27" spans="1:4" ht="15.75" x14ac:dyDescent="0.25">
      <c r="A27" s="9">
        <v>2312</v>
      </c>
      <c r="B27" s="104" t="s">
        <v>519</v>
      </c>
      <c r="C27" s="73">
        <v>0.02</v>
      </c>
      <c r="D27" s="7">
        <f t="shared" si="1"/>
        <v>0.1</v>
      </c>
    </row>
    <row r="28" spans="1:4" ht="22.15" customHeight="1" x14ac:dyDescent="0.25">
      <c r="A28" s="9">
        <v>2350</v>
      </c>
      <c r="B28" s="104" t="s">
        <v>507</v>
      </c>
      <c r="C28" s="105">
        <v>0.01</v>
      </c>
      <c r="D28" s="7">
        <f t="shared" si="1"/>
        <v>0.05</v>
      </c>
    </row>
    <row r="29" spans="1:4" ht="15.75" x14ac:dyDescent="0.25">
      <c r="A29" s="9">
        <v>5120</v>
      </c>
      <c r="B29" s="104" t="s">
        <v>844</v>
      </c>
      <c r="C29" s="71">
        <v>0.16</v>
      </c>
      <c r="D29" s="7">
        <f t="shared" si="1"/>
        <v>0.8</v>
      </c>
    </row>
    <row r="30" spans="1:4" ht="31.5" x14ac:dyDescent="0.25">
      <c r="A30" s="9">
        <v>5238</v>
      </c>
      <c r="B30" s="104" t="s">
        <v>845</v>
      </c>
      <c r="C30" s="71">
        <v>0.14000000000000001</v>
      </c>
      <c r="D30" s="7">
        <f t="shared" si="1"/>
        <v>0.70000000000000007</v>
      </c>
    </row>
    <row r="31" spans="1:4" x14ac:dyDescent="0.25">
      <c r="A31" s="13"/>
      <c r="B31" s="131" t="s">
        <v>6</v>
      </c>
      <c r="C31" s="74">
        <f>SUM(C16:C30)</f>
        <v>4.169999999999999</v>
      </c>
      <c r="D31" s="75">
        <f>SUM(D16:D30)</f>
        <v>20.85</v>
      </c>
    </row>
    <row r="32" spans="1:4" ht="15.75" x14ac:dyDescent="0.25">
      <c r="A32" s="13"/>
      <c r="B32" s="131" t="s">
        <v>221</v>
      </c>
      <c r="C32" s="74">
        <f>C31+C14</f>
        <v>12.099999999999998</v>
      </c>
      <c r="D32" s="75">
        <f>D31+D14</f>
        <v>60.5</v>
      </c>
    </row>
    <row r="33" spans="1:4" ht="15.75" x14ac:dyDescent="0.25">
      <c r="A33" s="13"/>
      <c r="B33" s="131" t="s">
        <v>220</v>
      </c>
      <c r="C33" s="74">
        <f>C32*0.21</f>
        <v>2.5409999999999995</v>
      </c>
      <c r="D33" s="75">
        <f>D32*0.21</f>
        <v>12.705</v>
      </c>
    </row>
    <row r="34" spans="1:4" ht="15.75" x14ac:dyDescent="0.25">
      <c r="A34" s="13"/>
      <c r="B34" s="131" t="s">
        <v>222</v>
      </c>
      <c r="C34" s="74">
        <f>C32+C33</f>
        <v>14.640999999999998</v>
      </c>
      <c r="D34" s="100">
        <f>D33+D32</f>
        <v>73.204999999999998</v>
      </c>
    </row>
    <row r="35" spans="1:4" ht="15.75" x14ac:dyDescent="0.25">
      <c r="A35" s="2"/>
      <c r="B35" s="119"/>
      <c r="C35" s="2"/>
      <c r="D35" s="2"/>
    </row>
    <row r="36" spans="1:4" ht="15.75" x14ac:dyDescent="0.25">
      <c r="A36" s="170" t="s">
        <v>9</v>
      </c>
      <c r="B36" s="171"/>
      <c r="C36" s="10"/>
      <c r="D36" s="113">
        <v>5</v>
      </c>
    </row>
    <row r="37" spans="1:4" ht="31.15" customHeight="1" x14ac:dyDescent="0.25">
      <c r="A37" s="170" t="s">
        <v>17</v>
      </c>
      <c r="B37" s="171"/>
      <c r="C37" s="10"/>
      <c r="D37" s="18">
        <f>D34/D36</f>
        <v>14.641</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7" fitToHeight="0" orientation="portrait" r:id="rId1"/>
  <headerFooter>
    <oddFooter>&amp;C&amp;"Times New Roman,Regular"&amp;12&amp;P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D39"/>
  <sheetViews>
    <sheetView view="pageBreakPreview" topLeftCell="C1" zoomScale="110" zoomScaleNormal="100" zoomScaleSheetLayoutView="110" workbookViewId="0">
      <selection activeCell="E1" sqref="E1:K1048576"/>
    </sheetView>
  </sheetViews>
  <sheetFormatPr defaultRowHeight="15" x14ac:dyDescent="0.25"/>
  <cols>
    <col min="1" max="1" width="14.85546875" customWidth="1"/>
    <col min="2" max="2" width="85.140625" style="92" customWidth="1"/>
    <col min="3" max="3" width="12.5703125" customWidth="1"/>
    <col min="4" max="4" width="21.140625" customWidth="1"/>
  </cols>
  <sheetData>
    <row r="1" spans="1:4" ht="15.75" x14ac:dyDescent="0.25">
      <c r="A1" s="167" t="s">
        <v>10</v>
      </c>
      <c r="B1" s="167"/>
      <c r="C1" s="167"/>
      <c r="D1" s="167"/>
    </row>
    <row r="2" spans="1:4" ht="15.75" x14ac:dyDescent="0.25">
      <c r="A2" s="28"/>
      <c r="B2" s="116"/>
      <c r="C2" s="28"/>
      <c r="D2" s="28"/>
    </row>
    <row r="3" spans="1:4" ht="27.75" customHeight="1" x14ac:dyDescent="0.25">
      <c r="A3" s="168" t="s">
        <v>11</v>
      </c>
      <c r="B3" s="168"/>
      <c r="C3" s="28"/>
      <c r="D3" s="28"/>
    </row>
    <row r="4" spans="1:4" ht="15.75" x14ac:dyDescent="0.25">
      <c r="A4" s="31"/>
      <c r="B4" s="134"/>
      <c r="C4" s="28"/>
      <c r="D4" s="28"/>
    </row>
    <row r="5" spans="1:4" ht="16.5" customHeight="1" x14ac:dyDescent="0.25">
      <c r="A5" s="169" t="s">
        <v>335</v>
      </c>
      <c r="B5" s="169"/>
      <c r="C5" s="169"/>
      <c r="D5" s="169"/>
    </row>
    <row r="6" spans="1:4" ht="16.149999999999999"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57.6" customHeight="1" x14ac:dyDescent="0.25">
      <c r="A10" s="9">
        <v>1100</v>
      </c>
      <c r="B10" s="104" t="s">
        <v>1500</v>
      </c>
      <c r="C10" s="73">
        <v>14.7</v>
      </c>
      <c r="D10" s="7">
        <f>C10*$D$36</f>
        <v>73.5</v>
      </c>
    </row>
    <row r="11" spans="1:4" ht="33" customHeight="1" x14ac:dyDescent="0.25">
      <c r="A11" s="9">
        <v>1200</v>
      </c>
      <c r="B11" s="104" t="s">
        <v>1501</v>
      </c>
      <c r="C11" s="73">
        <f>ROUND(C10*0.2359,2)+0.16</f>
        <v>3.6300000000000003</v>
      </c>
      <c r="D11" s="7">
        <f t="shared" ref="D11:D13" si="0">C11*$D$36</f>
        <v>18.150000000000002</v>
      </c>
    </row>
    <row r="12" spans="1:4" ht="15.75" x14ac:dyDescent="0.25">
      <c r="A12" s="9">
        <v>2311</v>
      </c>
      <c r="B12" s="104" t="s">
        <v>326</v>
      </c>
      <c r="C12" s="73">
        <v>0.04</v>
      </c>
      <c r="D12" s="7">
        <f t="shared" si="0"/>
        <v>0.2</v>
      </c>
    </row>
    <row r="13" spans="1:4" ht="31.5" x14ac:dyDescent="0.25">
      <c r="A13" s="9">
        <v>5238</v>
      </c>
      <c r="B13" s="104" t="s">
        <v>327</v>
      </c>
      <c r="C13" s="73">
        <v>0.01</v>
      </c>
      <c r="D13" s="7">
        <f t="shared" si="0"/>
        <v>0.05</v>
      </c>
    </row>
    <row r="14" spans="1:4" ht="15.75" x14ac:dyDescent="0.25">
      <c r="A14" s="13"/>
      <c r="B14" s="126" t="s">
        <v>4</v>
      </c>
      <c r="C14" s="74">
        <f>SUM(C10:C13)</f>
        <v>18.38</v>
      </c>
      <c r="D14" s="75">
        <f>SUM(D10:D13)</f>
        <v>91.9</v>
      </c>
    </row>
    <row r="15" spans="1:4" ht="15.75" x14ac:dyDescent="0.25">
      <c r="A15" s="6"/>
      <c r="B15" s="125" t="s">
        <v>5</v>
      </c>
      <c r="C15" s="71"/>
      <c r="D15" s="76"/>
    </row>
    <row r="16" spans="1:4" ht="150" customHeight="1" x14ac:dyDescent="0.25">
      <c r="A16" s="9">
        <v>1100</v>
      </c>
      <c r="B16" s="104" t="s">
        <v>1492</v>
      </c>
      <c r="C16" s="71">
        <f>0.24+2.05</f>
        <v>2.29</v>
      </c>
      <c r="D16" s="7">
        <f>C16*$D$36</f>
        <v>11.45</v>
      </c>
    </row>
    <row r="17" spans="1:4" ht="36.75" customHeight="1" x14ac:dyDescent="0.25">
      <c r="A17" s="9">
        <v>1200</v>
      </c>
      <c r="B17" s="104" t="s">
        <v>1493</v>
      </c>
      <c r="C17" s="73">
        <f>ROUND(C16*0.2359,2)</f>
        <v>0.54</v>
      </c>
      <c r="D17" s="7">
        <f t="shared" ref="D17:D30" si="1">C17*$D$36</f>
        <v>2.7</v>
      </c>
    </row>
    <row r="18" spans="1:4" ht="15.75" x14ac:dyDescent="0.25">
      <c r="A18" s="9">
        <v>2210</v>
      </c>
      <c r="B18" s="104" t="s">
        <v>402</v>
      </c>
      <c r="C18" s="71">
        <v>7.0000000000000007E-2</v>
      </c>
      <c r="D18" s="7">
        <f t="shared" si="1"/>
        <v>0.35000000000000003</v>
      </c>
    </row>
    <row r="19" spans="1:4" ht="15.75" x14ac:dyDescent="0.25">
      <c r="A19" s="9">
        <v>2220</v>
      </c>
      <c r="B19" s="104" t="s">
        <v>1502</v>
      </c>
      <c r="C19" s="77">
        <v>0.28999999999999998</v>
      </c>
      <c r="D19" s="7">
        <f t="shared" si="1"/>
        <v>1.45</v>
      </c>
    </row>
    <row r="20" spans="1:4" ht="31.5" x14ac:dyDescent="0.25">
      <c r="A20" s="9">
        <v>2230</v>
      </c>
      <c r="B20" s="104" t="s">
        <v>1503</v>
      </c>
      <c r="C20" s="73">
        <v>0.04</v>
      </c>
      <c r="D20" s="7">
        <f t="shared" si="1"/>
        <v>0.2</v>
      </c>
    </row>
    <row r="21" spans="1:4" ht="31.5" x14ac:dyDescent="0.25">
      <c r="A21" s="9">
        <v>2243</v>
      </c>
      <c r="B21" s="104" t="s">
        <v>430</v>
      </c>
      <c r="C21" s="71">
        <v>0.01</v>
      </c>
      <c r="D21" s="7">
        <f t="shared" si="1"/>
        <v>0.05</v>
      </c>
    </row>
    <row r="22" spans="1:4" ht="32.25" customHeight="1" x14ac:dyDescent="0.25">
      <c r="A22" s="9">
        <v>2244</v>
      </c>
      <c r="B22" s="104" t="s">
        <v>1504</v>
      </c>
      <c r="C22" s="73">
        <v>0.03</v>
      </c>
      <c r="D22" s="7">
        <f t="shared" si="1"/>
        <v>0.15</v>
      </c>
    </row>
    <row r="23" spans="1:4" ht="15.75" x14ac:dyDescent="0.25">
      <c r="A23" s="9">
        <v>2261</v>
      </c>
      <c r="B23" s="104" t="s">
        <v>1505</v>
      </c>
      <c r="C23" s="71">
        <v>1.1499999999999999</v>
      </c>
      <c r="D23" s="7">
        <f t="shared" si="1"/>
        <v>5.75</v>
      </c>
    </row>
    <row r="24" spans="1:4" ht="31.5" x14ac:dyDescent="0.25">
      <c r="A24" s="163">
        <v>2250</v>
      </c>
      <c r="B24" s="104" t="s">
        <v>1506</v>
      </c>
      <c r="C24" s="73">
        <v>0.2</v>
      </c>
      <c r="D24" s="7">
        <f t="shared" si="1"/>
        <v>1</v>
      </c>
    </row>
    <row r="25" spans="1:4" ht="31.5" x14ac:dyDescent="0.25">
      <c r="A25" s="164"/>
      <c r="B25" s="104" t="s">
        <v>1507</v>
      </c>
      <c r="C25" s="73">
        <v>0.18</v>
      </c>
      <c r="D25" s="7">
        <f t="shared" si="1"/>
        <v>0.89999999999999991</v>
      </c>
    </row>
    <row r="26" spans="1:4" ht="15.75" x14ac:dyDescent="0.25">
      <c r="A26" s="9">
        <v>2311</v>
      </c>
      <c r="B26" s="104" t="s">
        <v>463</v>
      </c>
      <c r="C26" s="73">
        <v>0.04</v>
      </c>
      <c r="D26" s="7">
        <f t="shared" si="1"/>
        <v>0.2</v>
      </c>
    </row>
    <row r="27" spans="1:4" ht="15.75" x14ac:dyDescent="0.25">
      <c r="A27" s="9">
        <v>2312</v>
      </c>
      <c r="B27" s="104" t="s">
        <v>328</v>
      </c>
      <c r="C27" s="73">
        <v>0.03</v>
      </c>
      <c r="D27" s="7">
        <f t="shared" si="1"/>
        <v>0.15</v>
      </c>
    </row>
    <row r="28" spans="1:4" ht="15.75" x14ac:dyDescent="0.25">
      <c r="A28" s="9">
        <v>2350</v>
      </c>
      <c r="B28" s="104" t="s">
        <v>507</v>
      </c>
      <c r="C28" s="105">
        <v>0.01</v>
      </c>
      <c r="D28" s="7">
        <f t="shared" si="1"/>
        <v>0.05</v>
      </c>
    </row>
    <row r="29" spans="1:4" ht="15.75" x14ac:dyDescent="0.25">
      <c r="A29" s="9">
        <v>5120</v>
      </c>
      <c r="B29" s="104" t="s">
        <v>846</v>
      </c>
      <c r="C29" s="71">
        <v>0.33</v>
      </c>
      <c r="D29" s="7">
        <f t="shared" si="1"/>
        <v>1.6500000000000001</v>
      </c>
    </row>
    <row r="30" spans="1:4" ht="31.5" x14ac:dyDescent="0.25">
      <c r="A30" s="9">
        <v>5238</v>
      </c>
      <c r="B30" s="104" t="s">
        <v>847</v>
      </c>
      <c r="C30" s="71">
        <v>0.28000000000000003</v>
      </c>
      <c r="D30" s="7">
        <f t="shared" si="1"/>
        <v>1.4000000000000001</v>
      </c>
    </row>
    <row r="31" spans="1:4" x14ac:dyDescent="0.25">
      <c r="A31" s="13"/>
      <c r="B31" s="131" t="s">
        <v>6</v>
      </c>
      <c r="C31" s="74">
        <f>SUM(C16:C30)</f>
        <v>5.49</v>
      </c>
      <c r="D31" s="75">
        <f>SUM(D16:D30)</f>
        <v>27.449999999999992</v>
      </c>
    </row>
    <row r="32" spans="1:4" ht="15.75" x14ac:dyDescent="0.25">
      <c r="A32" s="13"/>
      <c r="B32" s="131" t="s">
        <v>221</v>
      </c>
      <c r="C32" s="74">
        <f>C31+C14</f>
        <v>23.869999999999997</v>
      </c>
      <c r="D32" s="75">
        <f>D31+D14</f>
        <v>119.35</v>
      </c>
    </row>
    <row r="33" spans="1:4" ht="15.75" x14ac:dyDescent="0.25">
      <c r="A33" s="13"/>
      <c r="B33" s="131" t="s">
        <v>220</v>
      </c>
      <c r="C33" s="74">
        <f>C32*0.21</f>
        <v>5.0126999999999997</v>
      </c>
      <c r="D33" s="75">
        <f>D32*0.21</f>
        <v>25.063499999999998</v>
      </c>
    </row>
    <row r="34" spans="1:4" ht="15.75" x14ac:dyDescent="0.25">
      <c r="A34" s="13"/>
      <c r="B34" s="131" t="s">
        <v>222</v>
      </c>
      <c r="C34" s="74">
        <f>C33+C32</f>
        <v>28.882699999999996</v>
      </c>
      <c r="D34" s="100">
        <f>D33+D32</f>
        <v>144.4135</v>
      </c>
    </row>
    <row r="35" spans="1:4" ht="15.75" x14ac:dyDescent="0.25">
      <c r="A35" s="2"/>
      <c r="B35" s="119"/>
      <c r="C35" s="2"/>
      <c r="D35" s="2"/>
    </row>
    <row r="36" spans="1:4" ht="15.75" x14ac:dyDescent="0.25">
      <c r="A36" s="170" t="s">
        <v>9</v>
      </c>
      <c r="B36" s="171"/>
      <c r="C36" s="10"/>
      <c r="D36" s="6">
        <v>5</v>
      </c>
    </row>
    <row r="37" spans="1:4" ht="32.450000000000003" customHeight="1" x14ac:dyDescent="0.25">
      <c r="A37" s="170" t="s">
        <v>17</v>
      </c>
      <c r="B37" s="171"/>
      <c r="C37" s="10"/>
      <c r="D37" s="18">
        <f>D34/D36</f>
        <v>28.8827</v>
      </c>
    </row>
    <row r="38" spans="1:4" ht="15.75" x14ac:dyDescent="0.25">
      <c r="A38" s="2"/>
      <c r="B38" s="119"/>
      <c r="C38" s="2"/>
      <c r="D38" s="2"/>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5" fitToHeight="0" orientation="portrait" r:id="rId1"/>
  <headerFooter>
    <oddFooter>&amp;C&amp;"Times New Roman,Regular"&amp;12&amp;P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D39"/>
  <sheetViews>
    <sheetView view="pageBreakPreview" topLeftCell="C1" zoomScaleNormal="100" zoomScaleSheetLayoutView="100" workbookViewId="0">
      <selection activeCell="E1" sqref="E1:L1048576"/>
    </sheetView>
  </sheetViews>
  <sheetFormatPr defaultRowHeight="15" x14ac:dyDescent="0.25"/>
  <cols>
    <col min="1" max="1" width="15.140625" customWidth="1"/>
    <col min="2" max="2" width="82.140625" style="92" customWidth="1"/>
    <col min="3" max="3" width="12.5703125" customWidth="1"/>
    <col min="4" max="4" width="22.85546875" customWidth="1"/>
  </cols>
  <sheetData>
    <row r="1" spans="1:4" ht="15.75" x14ac:dyDescent="0.25">
      <c r="A1" s="167" t="s">
        <v>10</v>
      </c>
      <c r="B1" s="167"/>
      <c r="C1" s="167"/>
      <c r="D1" s="167"/>
    </row>
    <row r="2" spans="1:4" ht="15.75" x14ac:dyDescent="0.25">
      <c r="A2" s="28"/>
      <c r="B2" s="116"/>
      <c r="C2" s="28"/>
      <c r="D2" s="28"/>
    </row>
    <row r="3" spans="1:4" ht="27.75" customHeight="1" x14ac:dyDescent="0.25">
      <c r="A3" s="168" t="s">
        <v>11</v>
      </c>
      <c r="B3" s="168"/>
      <c r="C3" s="28"/>
      <c r="D3" s="28"/>
    </row>
    <row r="4" spans="1:4" ht="15.75" x14ac:dyDescent="0.25">
      <c r="A4" s="31"/>
      <c r="B4" s="134"/>
      <c r="C4" s="28"/>
      <c r="D4" s="28"/>
    </row>
    <row r="5" spans="1:4" ht="32.25" customHeight="1" x14ac:dyDescent="0.25">
      <c r="A5" s="172" t="s">
        <v>859</v>
      </c>
      <c r="B5" s="172"/>
      <c r="C5" s="172"/>
      <c r="D5" s="172"/>
    </row>
    <row r="6" spans="1:4" ht="18" customHeight="1" x14ac:dyDescent="0.25">
      <c r="A6" s="2"/>
      <c r="B6" s="119"/>
      <c r="C6" s="2"/>
      <c r="D6" s="2"/>
    </row>
    <row r="7" spans="1:4" ht="15.75" x14ac:dyDescent="0.25">
      <c r="A7" s="2" t="s">
        <v>12</v>
      </c>
      <c r="B7" s="119"/>
      <c r="C7" s="2"/>
      <c r="D7" s="2"/>
    </row>
    <row r="8" spans="1:4" ht="90" customHeight="1" x14ac:dyDescent="0.25">
      <c r="A8" s="4" t="s">
        <v>0</v>
      </c>
      <c r="B8" s="120" t="s">
        <v>1</v>
      </c>
      <c r="C8" s="4" t="s">
        <v>8</v>
      </c>
      <c r="D8" s="4" t="s">
        <v>2</v>
      </c>
    </row>
    <row r="9" spans="1:4" ht="15.75" x14ac:dyDescent="0.25">
      <c r="A9" s="6"/>
      <c r="B9" s="122" t="s">
        <v>3</v>
      </c>
      <c r="C9" s="71"/>
      <c r="D9" s="72"/>
    </row>
    <row r="10" spans="1:4" ht="65.25" customHeight="1" x14ac:dyDescent="0.25">
      <c r="A10" s="9">
        <v>1100</v>
      </c>
      <c r="B10" s="147" t="s">
        <v>1589</v>
      </c>
      <c r="C10" s="79">
        <v>4.74</v>
      </c>
      <c r="D10" s="7">
        <f>C10*$D$36</f>
        <v>47.400000000000006</v>
      </c>
    </row>
    <row r="11" spans="1:4" ht="51.75" customHeight="1" x14ac:dyDescent="0.25">
      <c r="A11" s="9">
        <v>1200</v>
      </c>
      <c r="B11" s="104" t="s">
        <v>1590</v>
      </c>
      <c r="C11" s="73">
        <f>ROUND(C10*0.2359,2)+0.07</f>
        <v>1.1900000000000002</v>
      </c>
      <c r="D11" s="7">
        <f t="shared" ref="D11:D12" si="0">C11*$D$36</f>
        <v>11.900000000000002</v>
      </c>
    </row>
    <row r="12" spans="1:4" ht="15.75" x14ac:dyDescent="0.25">
      <c r="A12" s="9">
        <v>2311</v>
      </c>
      <c r="B12" s="104" t="s">
        <v>1508</v>
      </c>
      <c r="C12" s="73">
        <v>0.14000000000000001</v>
      </c>
      <c r="D12" s="7">
        <f t="shared" si="0"/>
        <v>1.4000000000000001</v>
      </c>
    </row>
    <row r="13" spans="1:4" ht="31.5" x14ac:dyDescent="0.25">
      <c r="A13" s="9">
        <v>5238</v>
      </c>
      <c r="B13" s="104" t="s">
        <v>717</v>
      </c>
      <c r="C13" s="73">
        <v>0.01</v>
      </c>
      <c r="D13" s="7">
        <f>C13*$D$36</f>
        <v>0.1</v>
      </c>
    </row>
    <row r="14" spans="1:4" ht="15.75" x14ac:dyDescent="0.25">
      <c r="A14" s="13"/>
      <c r="B14" s="126" t="s">
        <v>4</v>
      </c>
      <c r="C14" s="74">
        <f>SUM(C10:C13)</f>
        <v>6.08</v>
      </c>
      <c r="D14" s="75">
        <f>SUM(D10:D13)</f>
        <v>60.800000000000011</v>
      </c>
    </row>
    <row r="15" spans="1:4" ht="15.75" x14ac:dyDescent="0.25">
      <c r="A15" s="6"/>
      <c r="B15" s="125" t="s">
        <v>5</v>
      </c>
      <c r="C15" s="71"/>
      <c r="D15" s="76"/>
    </row>
    <row r="16" spans="1:4" ht="149.25" customHeight="1" x14ac:dyDescent="0.25">
      <c r="A16" s="9">
        <v>1100</v>
      </c>
      <c r="B16" s="104" t="s">
        <v>1509</v>
      </c>
      <c r="C16" s="71">
        <f>0.24+2.05</f>
        <v>2.29</v>
      </c>
      <c r="D16" s="7">
        <f t="shared" ref="D16:D30" si="1">C16*$D$36</f>
        <v>22.9</v>
      </c>
    </row>
    <row r="17" spans="1:4" ht="51" customHeight="1" x14ac:dyDescent="0.25">
      <c r="A17" s="9">
        <v>1200</v>
      </c>
      <c r="B17" s="104" t="s">
        <v>1510</v>
      </c>
      <c r="C17" s="73">
        <f>ROUND(C16*0.2359,2)</f>
        <v>0.54</v>
      </c>
      <c r="D17" s="7">
        <f t="shared" si="1"/>
        <v>5.4</v>
      </c>
    </row>
    <row r="18" spans="1:4" ht="15.75" x14ac:dyDescent="0.25">
      <c r="A18" s="20">
        <v>2210</v>
      </c>
      <c r="B18" s="104" t="s">
        <v>1591</v>
      </c>
      <c r="C18" s="71">
        <v>0.03</v>
      </c>
      <c r="D18" s="7">
        <f t="shared" si="1"/>
        <v>0.3</v>
      </c>
    </row>
    <row r="19" spans="1:4" ht="15.75" x14ac:dyDescent="0.25">
      <c r="A19" s="9">
        <v>2220</v>
      </c>
      <c r="B19" s="104" t="s">
        <v>1592</v>
      </c>
      <c r="C19" s="79">
        <v>0.13</v>
      </c>
      <c r="D19" s="7">
        <f t="shared" si="1"/>
        <v>1.3</v>
      </c>
    </row>
    <row r="20" spans="1:4" ht="31.5" x14ac:dyDescent="0.25">
      <c r="A20" s="9">
        <v>2230</v>
      </c>
      <c r="B20" s="104" t="s">
        <v>1593</v>
      </c>
      <c r="C20" s="73">
        <v>0.02</v>
      </c>
      <c r="D20" s="7">
        <f t="shared" si="1"/>
        <v>0.2</v>
      </c>
    </row>
    <row r="21" spans="1:4" ht="31.5" x14ac:dyDescent="0.25">
      <c r="A21" s="9">
        <v>2243</v>
      </c>
      <c r="B21" s="104" t="s">
        <v>318</v>
      </c>
      <c r="C21" s="71">
        <v>0.01</v>
      </c>
      <c r="D21" s="7">
        <f t="shared" si="1"/>
        <v>0.1</v>
      </c>
    </row>
    <row r="22" spans="1:4" ht="31.5" x14ac:dyDescent="0.25">
      <c r="A22" s="9">
        <v>2244</v>
      </c>
      <c r="B22" s="104" t="s">
        <v>1594</v>
      </c>
      <c r="C22" s="73">
        <v>0.01</v>
      </c>
      <c r="D22" s="7">
        <f t="shared" ref="D22" si="2">C22*$D$36</f>
        <v>0.1</v>
      </c>
    </row>
    <row r="23" spans="1:4" ht="21" customHeight="1" x14ac:dyDescent="0.25">
      <c r="A23" s="9">
        <v>2261</v>
      </c>
      <c r="B23" s="104" t="s">
        <v>1595</v>
      </c>
      <c r="C23" s="73">
        <v>0.51</v>
      </c>
      <c r="D23" s="7">
        <f t="shared" si="1"/>
        <v>5.0999999999999996</v>
      </c>
    </row>
    <row r="24" spans="1:4" ht="31.5" x14ac:dyDescent="0.25">
      <c r="A24" s="178">
        <v>2250</v>
      </c>
      <c r="B24" s="104" t="s">
        <v>1596</v>
      </c>
      <c r="C24" s="73">
        <v>0.09</v>
      </c>
      <c r="D24" s="7">
        <f t="shared" si="1"/>
        <v>0.89999999999999991</v>
      </c>
    </row>
    <row r="25" spans="1:4" ht="32.25" customHeight="1" x14ac:dyDescent="0.25">
      <c r="A25" s="179"/>
      <c r="B25" s="104" t="s">
        <v>1597</v>
      </c>
      <c r="C25" s="73">
        <v>0.08</v>
      </c>
      <c r="D25" s="7">
        <f t="shared" si="1"/>
        <v>0.8</v>
      </c>
    </row>
    <row r="26" spans="1:4" ht="15.75" x14ac:dyDescent="0.25">
      <c r="A26" s="9">
        <v>2311</v>
      </c>
      <c r="B26" s="104" t="s">
        <v>1598</v>
      </c>
      <c r="C26" s="73">
        <v>0.02</v>
      </c>
      <c r="D26" s="7">
        <f t="shared" si="1"/>
        <v>0.2</v>
      </c>
    </row>
    <row r="27" spans="1:4" ht="15.75" x14ac:dyDescent="0.25">
      <c r="A27" s="9">
        <v>2312</v>
      </c>
      <c r="B27" s="104" t="s">
        <v>1599</v>
      </c>
      <c r="C27" s="73">
        <v>0.01</v>
      </c>
      <c r="D27" s="7">
        <f t="shared" si="1"/>
        <v>0.1</v>
      </c>
    </row>
    <row r="28" spans="1:4" ht="15.75" x14ac:dyDescent="0.25">
      <c r="A28" s="9">
        <v>2350</v>
      </c>
      <c r="B28" s="104" t="s">
        <v>503</v>
      </c>
      <c r="C28" s="71">
        <f>0.01</f>
        <v>0.01</v>
      </c>
      <c r="D28" s="7">
        <f t="shared" si="1"/>
        <v>0.1</v>
      </c>
    </row>
    <row r="29" spans="1:4" ht="16.5" customHeight="1" x14ac:dyDescent="0.25">
      <c r="A29" s="9">
        <v>5120</v>
      </c>
      <c r="B29" s="104" t="s">
        <v>1600</v>
      </c>
      <c r="C29" s="71">
        <v>0.15</v>
      </c>
      <c r="D29" s="7">
        <f t="shared" si="1"/>
        <v>1.5</v>
      </c>
    </row>
    <row r="30" spans="1:4" ht="31.5" x14ac:dyDescent="0.25">
      <c r="A30" s="9">
        <v>5238</v>
      </c>
      <c r="B30" s="104" t="s">
        <v>1601</v>
      </c>
      <c r="C30" s="71">
        <v>0.13</v>
      </c>
      <c r="D30" s="7">
        <f t="shared" si="1"/>
        <v>1.3</v>
      </c>
    </row>
    <row r="31" spans="1:4" x14ac:dyDescent="0.25">
      <c r="A31" s="13"/>
      <c r="B31" s="131" t="s">
        <v>6</v>
      </c>
      <c r="C31" s="74">
        <f>SUM(C16:C30)</f>
        <v>4.0299999999999985</v>
      </c>
      <c r="D31" s="75">
        <f>SUM(D16:D30)</f>
        <v>40.299999999999997</v>
      </c>
    </row>
    <row r="32" spans="1:4" ht="15.75" x14ac:dyDescent="0.25">
      <c r="A32" s="13"/>
      <c r="B32" s="131" t="s">
        <v>221</v>
      </c>
      <c r="C32" s="74">
        <f>C31+C14</f>
        <v>10.11</v>
      </c>
      <c r="D32" s="75">
        <f>D31+D14</f>
        <v>101.10000000000001</v>
      </c>
    </row>
    <row r="33" spans="1:4" ht="15.75" x14ac:dyDescent="0.25">
      <c r="A33" s="13"/>
      <c r="B33" s="131" t="s">
        <v>220</v>
      </c>
      <c r="C33" s="74">
        <f>C32*0.21</f>
        <v>2.1231</v>
      </c>
      <c r="D33" s="75">
        <f>D32*0.21</f>
        <v>21.231000000000002</v>
      </c>
    </row>
    <row r="34" spans="1:4" ht="15.75" x14ac:dyDescent="0.25">
      <c r="A34" s="13"/>
      <c r="B34" s="131" t="s">
        <v>222</v>
      </c>
      <c r="C34" s="74">
        <f>C33+C32</f>
        <v>12.2331</v>
      </c>
      <c r="D34" s="75">
        <f>D33+D32</f>
        <v>122.33100000000002</v>
      </c>
    </row>
    <row r="35" spans="1:4" ht="15.75" x14ac:dyDescent="0.25">
      <c r="A35" s="2"/>
      <c r="B35" s="119"/>
      <c r="C35" s="2"/>
      <c r="D35" s="2"/>
    </row>
    <row r="36" spans="1:4" ht="15.75" x14ac:dyDescent="0.25">
      <c r="A36" s="170" t="s">
        <v>9</v>
      </c>
      <c r="B36" s="171"/>
      <c r="C36" s="10"/>
      <c r="D36" s="6">
        <v>10</v>
      </c>
    </row>
    <row r="37" spans="1:4" ht="33.6" customHeight="1" x14ac:dyDescent="0.25">
      <c r="A37" s="170" t="s">
        <v>17</v>
      </c>
      <c r="B37" s="171"/>
      <c r="C37" s="10"/>
      <c r="D37" s="18">
        <f>D34/D36</f>
        <v>12.233100000000002</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5" fitToHeight="0" orientation="portrait" r:id="rId1"/>
  <headerFooter>
    <oddFooter>&amp;C&amp;"Times New Roman,Regular"&amp;12&amp;P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D37"/>
  <sheetViews>
    <sheetView view="pageBreakPreview" topLeftCell="C1" zoomScaleNormal="100" zoomScaleSheetLayoutView="100" workbookViewId="0">
      <selection activeCell="E1" sqref="E1:K1048576"/>
    </sheetView>
  </sheetViews>
  <sheetFormatPr defaultRowHeight="15" x14ac:dyDescent="0.25"/>
  <cols>
    <col min="1" max="1" width="13.42578125" customWidth="1"/>
    <col min="2" max="2" width="93.140625" style="92" customWidth="1"/>
    <col min="3" max="3" width="12.5703125" customWidth="1"/>
    <col min="4" max="4" width="21.140625" customWidth="1"/>
  </cols>
  <sheetData>
    <row r="1" spans="1:4" ht="15.75" x14ac:dyDescent="0.25">
      <c r="A1" s="167" t="s">
        <v>10</v>
      </c>
      <c r="B1" s="167"/>
      <c r="C1" s="167"/>
      <c r="D1" s="167"/>
    </row>
    <row r="2" spans="1:4" ht="15.75" x14ac:dyDescent="0.25">
      <c r="A2" s="28"/>
      <c r="B2" s="116"/>
      <c r="C2" s="28"/>
      <c r="D2" s="28"/>
    </row>
    <row r="3" spans="1:4" ht="27.75" customHeight="1" x14ac:dyDescent="0.25">
      <c r="A3" s="168" t="s">
        <v>11</v>
      </c>
      <c r="B3" s="168"/>
      <c r="C3" s="28"/>
      <c r="D3" s="28"/>
    </row>
    <row r="4" spans="1:4" ht="15.75" x14ac:dyDescent="0.25">
      <c r="A4" s="31"/>
      <c r="B4" s="134"/>
      <c r="C4" s="28"/>
      <c r="D4" s="28"/>
    </row>
    <row r="5" spans="1:4" ht="32.25" customHeight="1" x14ac:dyDescent="0.25">
      <c r="A5" s="172" t="s">
        <v>14</v>
      </c>
      <c r="B5" s="172"/>
      <c r="C5" s="172"/>
      <c r="D5" s="172"/>
    </row>
    <row r="6" spans="1:4" ht="16.899999999999999"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66.75" customHeight="1" x14ac:dyDescent="0.25">
      <c r="A10" s="9">
        <v>1100</v>
      </c>
      <c r="B10" s="104" t="s">
        <v>1511</v>
      </c>
      <c r="C10" s="73">
        <v>8.23</v>
      </c>
      <c r="D10" s="7">
        <f>C10*D34</f>
        <v>123.45</v>
      </c>
    </row>
    <row r="11" spans="1:4" ht="33.75" customHeight="1" x14ac:dyDescent="0.25">
      <c r="A11" s="9">
        <v>1200</v>
      </c>
      <c r="B11" s="104" t="s">
        <v>1512</v>
      </c>
      <c r="C11" s="73">
        <f>ROUND(C10*0.2359,2)+0.11</f>
        <v>2.0499999999999998</v>
      </c>
      <c r="D11" s="7">
        <f>C11*D34</f>
        <v>30.749999999999996</v>
      </c>
    </row>
    <row r="12" spans="1:4" ht="15.75" x14ac:dyDescent="0.25">
      <c r="A12" s="13"/>
      <c r="B12" s="126" t="s">
        <v>4</v>
      </c>
      <c r="C12" s="74">
        <f>SUM(C10:C11)</f>
        <v>10.280000000000001</v>
      </c>
      <c r="D12" s="75">
        <f>SUM(D10:D11)</f>
        <v>154.19999999999999</v>
      </c>
    </row>
    <row r="13" spans="1:4" ht="15.75" x14ac:dyDescent="0.25">
      <c r="A13" s="6"/>
      <c r="B13" s="125" t="s">
        <v>5</v>
      </c>
      <c r="C13" s="71"/>
      <c r="D13" s="76"/>
    </row>
    <row r="14" spans="1:4" ht="151.5" customHeight="1" x14ac:dyDescent="0.25">
      <c r="A14" s="9">
        <v>1100</v>
      </c>
      <c r="B14" s="104" t="s">
        <v>1513</v>
      </c>
      <c r="C14" s="71">
        <f>0.24+2.05</f>
        <v>2.29</v>
      </c>
      <c r="D14" s="7">
        <f>C14*$D$34</f>
        <v>34.35</v>
      </c>
    </row>
    <row r="15" spans="1:4" ht="31.5" x14ac:dyDescent="0.25">
      <c r="A15" s="9">
        <v>1200</v>
      </c>
      <c r="B15" s="104" t="s">
        <v>1514</v>
      </c>
      <c r="C15" s="73">
        <f>ROUND(C14*0.2359,2)</f>
        <v>0.54</v>
      </c>
      <c r="D15" s="7">
        <f t="shared" ref="D15:D28" si="0">C15*$D$34</f>
        <v>8.1000000000000014</v>
      </c>
    </row>
    <row r="16" spans="1:4" ht="15.75" x14ac:dyDescent="0.25">
      <c r="A16" s="9">
        <v>2210</v>
      </c>
      <c r="B16" s="104" t="s">
        <v>401</v>
      </c>
      <c r="C16" s="71">
        <v>0.04</v>
      </c>
      <c r="D16" s="7">
        <f t="shared" si="0"/>
        <v>0.6</v>
      </c>
    </row>
    <row r="17" spans="1:4" ht="15.75" x14ac:dyDescent="0.25">
      <c r="A17" s="9">
        <v>2220</v>
      </c>
      <c r="B17" s="104" t="s">
        <v>1515</v>
      </c>
      <c r="C17" s="79">
        <v>0.2</v>
      </c>
      <c r="D17" s="7">
        <f t="shared" si="0"/>
        <v>3</v>
      </c>
    </row>
    <row r="18" spans="1:4" ht="31.5" x14ac:dyDescent="0.25">
      <c r="A18" s="9">
        <v>2230</v>
      </c>
      <c r="B18" s="104" t="s">
        <v>406</v>
      </c>
      <c r="C18" s="73">
        <v>0.03</v>
      </c>
      <c r="D18" s="7">
        <f t="shared" si="0"/>
        <v>0.44999999999999996</v>
      </c>
    </row>
    <row r="19" spans="1:4" ht="16.5" customHeight="1" x14ac:dyDescent="0.25">
      <c r="A19" s="9">
        <v>2243</v>
      </c>
      <c r="B19" s="104" t="s">
        <v>323</v>
      </c>
      <c r="C19" s="71">
        <v>0.01</v>
      </c>
      <c r="D19" s="7">
        <f t="shared" si="0"/>
        <v>0.15</v>
      </c>
    </row>
    <row r="20" spans="1:4" ht="16.5" customHeight="1" x14ac:dyDescent="0.25">
      <c r="A20" s="9">
        <v>2244</v>
      </c>
      <c r="B20" s="104" t="s">
        <v>1516</v>
      </c>
      <c r="C20" s="73">
        <v>0.02</v>
      </c>
      <c r="D20" s="7">
        <f t="shared" si="0"/>
        <v>0.3</v>
      </c>
    </row>
    <row r="21" spans="1:4" ht="15.75" x14ac:dyDescent="0.25">
      <c r="A21" s="9">
        <v>2261</v>
      </c>
      <c r="B21" s="104" t="s">
        <v>1517</v>
      </c>
      <c r="C21" s="73">
        <v>0.77</v>
      </c>
      <c r="D21" s="7">
        <f t="shared" si="0"/>
        <v>11.55</v>
      </c>
    </row>
    <row r="22" spans="1:4" ht="33.75" customHeight="1" x14ac:dyDescent="0.25">
      <c r="A22" s="163">
        <v>2250</v>
      </c>
      <c r="B22" s="104" t="s">
        <v>1518</v>
      </c>
      <c r="C22" s="73">
        <v>0.13</v>
      </c>
      <c r="D22" s="7">
        <f t="shared" si="0"/>
        <v>1.9500000000000002</v>
      </c>
    </row>
    <row r="23" spans="1:4" ht="31.5" x14ac:dyDescent="0.25">
      <c r="A23" s="164"/>
      <c r="B23" s="104" t="s">
        <v>1519</v>
      </c>
      <c r="C23" s="73">
        <v>0.12</v>
      </c>
      <c r="D23" s="7">
        <f t="shared" si="0"/>
        <v>1.7999999999999998</v>
      </c>
    </row>
    <row r="24" spans="1:4" ht="18" customHeight="1" x14ac:dyDescent="0.25">
      <c r="A24" s="9">
        <v>2311</v>
      </c>
      <c r="B24" s="104" t="s">
        <v>462</v>
      </c>
      <c r="C24" s="73">
        <v>0.03</v>
      </c>
      <c r="D24" s="7">
        <f t="shared" si="0"/>
        <v>0.44999999999999996</v>
      </c>
    </row>
    <row r="25" spans="1:4" ht="15.75" x14ac:dyDescent="0.25">
      <c r="A25" s="9">
        <v>2312</v>
      </c>
      <c r="B25" s="104" t="s">
        <v>324</v>
      </c>
      <c r="C25" s="73">
        <v>0.02</v>
      </c>
      <c r="D25" s="7">
        <f t="shared" si="0"/>
        <v>0.3</v>
      </c>
    </row>
    <row r="26" spans="1:4" ht="15.75" x14ac:dyDescent="0.25">
      <c r="A26" s="9">
        <v>2350</v>
      </c>
      <c r="B26" s="104" t="s">
        <v>506</v>
      </c>
      <c r="C26" s="78">
        <f>0.01</f>
        <v>0.01</v>
      </c>
      <c r="D26" s="7">
        <f t="shared" si="0"/>
        <v>0.15</v>
      </c>
    </row>
    <row r="27" spans="1:4" ht="15.75" x14ac:dyDescent="0.25">
      <c r="A27" s="9">
        <v>5120</v>
      </c>
      <c r="B27" s="104" t="s">
        <v>848</v>
      </c>
      <c r="C27" s="71">
        <v>0.22</v>
      </c>
      <c r="D27" s="7">
        <f t="shared" si="0"/>
        <v>3.3</v>
      </c>
    </row>
    <row r="28" spans="1:4" ht="15.75" x14ac:dyDescent="0.25">
      <c r="A28" s="9">
        <v>5238</v>
      </c>
      <c r="B28" s="104" t="s">
        <v>849</v>
      </c>
      <c r="C28" s="71">
        <v>0.19</v>
      </c>
      <c r="D28" s="7">
        <f t="shared" si="0"/>
        <v>2.85</v>
      </c>
    </row>
    <row r="29" spans="1:4" x14ac:dyDescent="0.25">
      <c r="A29" s="13"/>
      <c r="B29" s="131" t="s">
        <v>6</v>
      </c>
      <c r="C29" s="74">
        <f>SUM(C14:C28)</f>
        <v>4.62</v>
      </c>
      <c r="D29" s="75">
        <f>SUM(D14:D28)</f>
        <v>69.3</v>
      </c>
    </row>
    <row r="30" spans="1:4" ht="15.75" x14ac:dyDescent="0.25">
      <c r="A30" s="13"/>
      <c r="B30" s="131" t="s">
        <v>221</v>
      </c>
      <c r="C30" s="74">
        <f>C29+C12</f>
        <v>14.900000000000002</v>
      </c>
      <c r="D30" s="75">
        <f>D29+D12</f>
        <v>223.5</v>
      </c>
    </row>
    <row r="31" spans="1:4" ht="15.75" x14ac:dyDescent="0.25">
      <c r="A31" s="13"/>
      <c r="B31" s="131" t="s">
        <v>220</v>
      </c>
      <c r="C31" s="74">
        <f>C30*0.21</f>
        <v>3.1290000000000004</v>
      </c>
      <c r="D31" s="75">
        <f>D30*0.21</f>
        <v>46.934999999999995</v>
      </c>
    </row>
    <row r="32" spans="1:4" ht="15.75" x14ac:dyDescent="0.25">
      <c r="A32" s="13"/>
      <c r="B32" s="131" t="s">
        <v>222</v>
      </c>
      <c r="C32" s="74">
        <f>C31+C30</f>
        <v>18.029000000000003</v>
      </c>
      <c r="D32" s="100">
        <f>D31+D30</f>
        <v>270.435</v>
      </c>
    </row>
    <row r="33" spans="1:4" ht="15.75" x14ac:dyDescent="0.25">
      <c r="A33" s="2"/>
      <c r="B33" s="119"/>
      <c r="C33" s="2"/>
      <c r="D33" s="2"/>
    </row>
    <row r="34" spans="1:4" ht="15.75" x14ac:dyDescent="0.25">
      <c r="A34" s="170" t="s">
        <v>9</v>
      </c>
      <c r="B34" s="171"/>
      <c r="C34" s="10"/>
      <c r="D34" s="6">
        <v>15</v>
      </c>
    </row>
    <row r="35" spans="1:4" ht="31.9" customHeight="1" x14ac:dyDescent="0.25">
      <c r="A35" s="170" t="s">
        <v>17</v>
      </c>
      <c r="B35" s="171"/>
      <c r="C35" s="10"/>
      <c r="D35" s="18">
        <f>D32/D34</f>
        <v>18.029</v>
      </c>
    </row>
    <row r="36" spans="1:4" x14ac:dyDescent="0.25">
      <c r="A36" s="1"/>
      <c r="B36" s="133"/>
      <c r="C36" s="1"/>
      <c r="D36" s="1"/>
    </row>
    <row r="37" spans="1:4" x14ac:dyDescent="0.25">
      <c r="A37" s="1"/>
    </row>
  </sheetData>
  <mergeCells count="6">
    <mergeCell ref="A35:B35"/>
    <mergeCell ref="A1:D1"/>
    <mergeCell ref="A3:B3"/>
    <mergeCell ref="A5:D5"/>
    <mergeCell ref="A34:B34"/>
    <mergeCell ref="A22:A23"/>
  </mergeCells>
  <pageMargins left="0.70866141732283472" right="0.70866141732283472" top="0.74803149606299213" bottom="0.74803149606299213" header="0.31496062992125984" footer="0.31496062992125984"/>
  <pageSetup paperSize="9" scale="62" fitToHeight="0" orientation="portrait" r:id="rId1"/>
  <headerFooter>
    <oddFooter>&amp;C&amp;"Times New Roman,Regular"&amp;12&amp;P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42"/>
  <sheetViews>
    <sheetView view="pageBreakPreview" zoomScaleNormal="100" zoomScaleSheetLayoutView="100" workbookViewId="0">
      <selection activeCell="E1" sqref="E1:J1048576"/>
    </sheetView>
  </sheetViews>
  <sheetFormatPr defaultRowHeight="15" x14ac:dyDescent="0.25"/>
  <cols>
    <col min="1" max="1" width="16.28515625" customWidth="1"/>
    <col min="2" max="2" width="82.7109375" style="92" customWidth="1"/>
    <col min="3" max="3" width="12.5703125" customWidth="1"/>
    <col min="4" max="4" width="20" customWidth="1"/>
  </cols>
  <sheetData>
    <row r="1" spans="1:4" ht="15.75" x14ac:dyDescent="0.25">
      <c r="A1" s="167" t="s">
        <v>10</v>
      </c>
      <c r="B1" s="167"/>
      <c r="C1" s="167"/>
      <c r="D1" s="167"/>
    </row>
    <row r="2" spans="1:4" ht="15.75" x14ac:dyDescent="0.25">
      <c r="A2" s="96"/>
      <c r="B2" s="116"/>
      <c r="C2" s="96"/>
      <c r="D2" s="96"/>
    </row>
    <row r="3" spans="1:4" ht="15.75" x14ac:dyDescent="0.25">
      <c r="A3" s="168" t="s">
        <v>11</v>
      </c>
      <c r="B3" s="168"/>
      <c r="C3" s="96"/>
      <c r="D3" s="96"/>
    </row>
    <row r="4" spans="1:4" ht="15.75" x14ac:dyDescent="0.25">
      <c r="A4" s="98"/>
      <c r="B4" s="134"/>
      <c r="C4" s="96"/>
      <c r="D4" s="96"/>
    </row>
    <row r="5" spans="1:4" ht="17.45" customHeight="1" x14ac:dyDescent="0.25">
      <c r="A5" s="172" t="s">
        <v>875</v>
      </c>
      <c r="B5" s="172"/>
      <c r="C5" s="172"/>
      <c r="D5" s="172"/>
    </row>
    <row r="6" spans="1:4" ht="17.45" customHeight="1" x14ac:dyDescent="0.25">
      <c r="A6" s="97"/>
      <c r="B6" s="118"/>
      <c r="C6" s="97"/>
      <c r="D6" s="97"/>
    </row>
    <row r="7" spans="1:4" ht="20.45" customHeight="1" x14ac:dyDescent="0.25">
      <c r="A7" s="2" t="s">
        <v>12</v>
      </c>
      <c r="B7" s="119"/>
      <c r="C7" s="2"/>
      <c r="D7" s="2"/>
    </row>
    <row r="8" spans="1:4" ht="83.25" customHeight="1" x14ac:dyDescent="0.25">
      <c r="A8" s="4" t="s">
        <v>0</v>
      </c>
      <c r="B8" s="120" t="s">
        <v>1</v>
      </c>
      <c r="C8" s="5" t="s">
        <v>8</v>
      </c>
      <c r="D8" s="5" t="s">
        <v>2</v>
      </c>
    </row>
    <row r="9" spans="1:4" ht="15.75" x14ac:dyDescent="0.25">
      <c r="A9" s="6"/>
      <c r="B9" s="122" t="s">
        <v>3</v>
      </c>
      <c r="C9" s="7"/>
      <c r="D9" s="8"/>
    </row>
    <row r="10" spans="1:4" ht="55.15" customHeight="1" x14ac:dyDescent="0.25">
      <c r="A10" s="9">
        <v>1100</v>
      </c>
      <c r="B10" s="104" t="s">
        <v>1520</v>
      </c>
      <c r="C10" s="73">
        <v>7.66</v>
      </c>
      <c r="D10" s="7">
        <f>C10*$D$39</f>
        <v>38.299999999999997</v>
      </c>
    </row>
    <row r="11" spans="1:4" ht="51.75" customHeight="1" x14ac:dyDescent="0.25">
      <c r="A11" s="9">
        <v>1200</v>
      </c>
      <c r="B11" s="104" t="s">
        <v>1521</v>
      </c>
      <c r="C11" s="73">
        <f>ROUND(C10*0.2359,2)+0.11</f>
        <v>1.9200000000000002</v>
      </c>
      <c r="D11" s="7">
        <f t="shared" ref="D11:D15" si="0">C11*$D$39</f>
        <v>9.6000000000000014</v>
      </c>
    </row>
    <row r="12" spans="1:4" ht="15.75" x14ac:dyDescent="0.25">
      <c r="A12" s="9">
        <v>2264</v>
      </c>
      <c r="B12" s="104" t="s">
        <v>349</v>
      </c>
      <c r="C12" s="73">
        <v>0.01</v>
      </c>
      <c r="D12" s="7">
        <f t="shared" si="0"/>
        <v>0.05</v>
      </c>
    </row>
    <row r="13" spans="1:4" ht="33" customHeight="1" x14ac:dyDescent="0.25">
      <c r="A13" s="9">
        <v>2311</v>
      </c>
      <c r="B13" s="104" t="s">
        <v>1528</v>
      </c>
      <c r="C13" s="73">
        <v>0.61</v>
      </c>
      <c r="D13" s="7">
        <f t="shared" si="0"/>
        <v>3.05</v>
      </c>
    </row>
    <row r="14" spans="1:4" ht="16.5" customHeight="1" x14ac:dyDescent="0.25">
      <c r="A14" s="9">
        <v>2322</v>
      </c>
      <c r="B14" s="104" t="s">
        <v>543</v>
      </c>
      <c r="C14" s="73">
        <v>3.03</v>
      </c>
      <c r="D14" s="7">
        <f t="shared" si="0"/>
        <v>15.149999999999999</v>
      </c>
    </row>
    <row r="15" spans="1:4" ht="31.5" x14ac:dyDescent="0.25">
      <c r="A15" s="9">
        <v>5238</v>
      </c>
      <c r="B15" s="104" t="s">
        <v>512</v>
      </c>
      <c r="C15" s="73">
        <v>0.04</v>
      </c>
      <c r="D15" s="7">
        <f t="shared" si="0"/>
        <v>0.2</v>
      </c>
    </row>
    <row r="16" spans="1:4" ht="15.75" x14ac:dyDescent="0.25">
      <c r="A16" s="11"/>
      <c r="B16" s="126" t="s">
        <v>4</v>
      </c>
      <c r="C16" s="12">
        <f>SUM(C10:C15)</f>
        <v>13.269999999999998</v>
      </c>
      <c r="D16" s="12">
        <f>SUM(D10:D15)</f>
        <v>66.349999999999994</v>
      </c>
    </row>
    <row r="17" spans="1:4" ht="15.75" x14ac:dyDescent="0.25">
      <c r="A17" s="9"/>
      <c r="B17" s="125" t="s">
        <v>5</v>
      </c>
      <c r="C17" s="7"/>
      <c r="D17" s="7"/>
    </row>
    <row r="18" spans="1:4" ht="255.75" customHeight="1" x14ac:dyDescent="0.25">
      <c r="A18" s="9">
        <v>1100</v>
      </c>
      <c r="B18" s="104" t="s">
        <v>1522</v>
      </c>
      <c r="C18" s="71">
        <f>2.05+0.69+1.17</f>
        <v>3.9099999999999997</v>
      </c>
      <c r="D18" s="7">
        <f t="shared" ref="D18:D35" si="1">C18*$D$39</f>
        <v>19.549999999999997</v>
      </c>
    </row>
    <row r="19" spans="1:4" ht="37.15" customHeight="1" x14ac:dyDescent="0.25">
      <c r="A19" s="9">
        <v>1200</v>
      </c>
      <c r="B19" s="104" t="s">
        <v>1523</v>
      </c>
      <c r="C19" s="73">
        <f>ROUND(C18*0.2359,2)</f>
        <v>0.92</v>
      </c>
      <c r="D19" s="7">
        <f t="shared" si="1"/>
        <v>4.6000000000000005</v>
      </c>
    </row>
    <row r="20" spans="1:4" ht="15.75" x14ac:dyDescent="0.25">
      <c r="A20" s="9">
        <v>2210</v>
      </c>
      <c r="B20" s="104" t="s">
        <v>913</v>
      </c>
      <c r="C20" s="71">
        <v>0.04</v>
      </c>
      <c r="D20" s="7">
        <f t="shared" si="1"/>
        <v>0.2</v>
      </c>
    </row>
    <row r="21" spans="1:4" ht="15.75" x14ac:dyDescent="0.25">
      <c r="A21" s="9">
        <v>2220</v>
      </c>
      <c r="B21" s="104" t="s">
        <v>1524</v>
      </c>
      <c r="C21" s="79">
        <v>0.2</v>
      </c>
      <c r="D21" s="7">
        <f t="shared" si="1"/>
        <v>1</v>
      </c>
    </row>
    <row r="22" spans="1:4" ht="33.75" customHeight="1" x14ac:dyDescent="0.25">
      <c r="A22" s="9">
        <v>2230</v>
      </c>
      <c r="B22" s="104" t="s">
        <v>517</v>
      </c>
      <c r="C22" s="73">
        <v>0.03</v>
      </c>
      <c r="D22" s="7">
        <f t="shared" si="1"/>
        <v>0.15</v>
      </c>
    </row>
    <row r="23" spans="1:4" ht="15.75" x14ac:dyDescent="0.25">
      <c r="A23" s="9">
        <v>2242</v>
      </c>
      <c r="B23" s="104" t="s">
        <v>1656</v>
      </c>
      <c r="C23" s="73">
        <v>1.24</v>
      </c>
      <c r="D23" s="7">
        <f t="shared" si="1"/>
        <v>6.2</v>
      </c>
    </row>
    <row r="24" spans="1:4" ht="34.5" customHeight="1" x14ac:dyDescent="0.25">
      <c r="A24" s="9">
        <v>2243</v>
      </c>
      <c r="B24" s="104" t="s">
        <v>325</v>
      </c>
      <c r="C24" s="71">
        <v>0.01</v>
      </c>
      <c r="D24" s="7">
        <f t="shared" si="1"/>
        <v>0.05</v>
      </c>
    </row>
    <row r="25" spans="1:4" ht="31.5" x14ac:dyDescent="0.25">
      <c r="A25" s="9">
        <v>2244</v>
      </c>
      <c r="B25" s="104" t="s">
        <v>914</v>
      </c>
      <c r="C25" s="73">
        <v>0.02</v>
      </c>
      <c r="D25" s="7">
        <f t="shared" si="1"/>
        <v>0.1</v>
      </c>
    </row>
    <row r="26" spans="1:4" ht="15.75" x14ac:dyDescent="0.25">
      <c r="A26" s="9">
        <v>2261</v>
      </c>
      <c r="B26" s="104" t="s">
        <v>1525</v>
      </c>
      <c r="C26" s="73">
        <v>0.77</v>
      </c>
      <c r="D26" s="7">
        <f t="shared" si="1"/>
        <v>3.85</v>
      </c>
    </row>
    <row r="27" spans="1:4" ht="31.5" x14ac:dyDescent="0.25">
      <c r="A27" s="163">
        <v>2250</v>
      </c>
      <c r="B27" s="104" t="s">
        <v>1526</v>
      </c>
      <c r="C27" s="73">
        <v>0.13</v>
      </c>
      <c r="D27" s="7">
        <f t="shared" si="1"/>
        <v>0.65</v>
      </c>
    </row>
    <row r="28" spans="1:4" ht="32.25" customHeight="1" x14ac:dyDescent="0.25">
      <c r="A28" s="164"/>
      <c r="B28" s="104" t="s">
        <v>1527</v>
      </c>
      <c r="C28" s="73">
        <v>0.12</v>
      </c>
      <c r="D28" s="7">
        <f t="shared" si="1"/>
        <v>0.6</v>
      </c>
    </row>
    <row r="29" spans="1:4" ht="15.75" customHeight="1" x14ac:dyDescent="0.25">
      <c r="A29" s="9">
        <v>2262</v>
      </c>
      <c r="B29" s="104" t="s">
        <v>522</v>
      </c>
      <c r="C29" s="71">
        <v>4.74</v>
      </c>
      <c r="D29" s="7">
        <f t="shared" si="1"/>
        <v>23.700000000000003</v>
      </c>
    </row>
    <row r="30" spans="1:4" ht="15.75" x14ac:dyDescent="0.25">
      <c r="A30" s="9">
        <v>2311</v>
      </c>
      <c r="B30" s="104" t="s">
        <v>518</v>
      </c>
      <c r="C30" s="73">
        <v>0.03</v>
      </c>
      <c r="D30" s="7">
        <f t="shared" si="1"/>
        <v>0.15</v>
      </c>
    </row>
    <row r="31" spans="1:4" ht="15.75" x14ac:dyDescent="0.25">
      <c r="A31" s="9">
        <v>2312</v>
      </c>
      <c r="B31" s="104" t="s">
        <v>519</v>
      </c>
      <c r="C31" s="73">
        <v>0.02</v>
      </c>
      <c r="D31" s="7">
        <f t="shared" si="1"/>
        <v>0.1</v>
      </c>
    </row>
    <row r="32" spans="1:4" x14ac:dyDescent="0.25">
      <c r="A32" s="9">
        <v>2350</v>
      </c>
      <c r="B32" s="104" t="s">
        <v>507</v>
      </c>
      <c r="C32" s="78">
        <f>0.01</f>
        <v>0.01</v>
      </c>
      <c r="D32" s="7">
        <f t="shared" si="1"/>
        <v>0.05</v>
      </c>
    </row>
    <row r="33" spans="1:4" ht="15.75" x14ac:dyDescent="0.25">
      <c r="A33" s="9">
        <v>2519</v>
      </c>
      <c r="B33" s="104" t="s">
        <v>523</v>
      </c>
      <c r="C33" s="73">
        <v>0.06</v>
      </c>
      <c r="D33" s="7">
        <f t="shared" si="1"/>
        <v>0.3</v>
      </c>
    </row>
    <row r="34" spans="1:4" ht="15" customHeight="1" x14ac:dyDescent="0.25">
      <c r="A34" s="9">
        <v>5120</v>
      </c>
      <c r="B34" s="104" t="s">
        <v>850</v>
      </c>
      <c r="C34" s="71">
        <v>0.22</v>
      </c>
      <c r="D34" s="7">
        <f t="shared" si="1"/>
        <v>1.1000000000000001</v>
      </c>
    </row>
    <row r="35" spans="1:4" ht="31.5" x14ac:dyDescent="0.25">
      <c r="A35" s="9">
        <v>5238</v>
      </c>
      <c r="B35" s="104" t="s">
        <v>851</v>
      </c>
      <c r="C35" s="71">
        <v>0.19</v>
      </c>
      <c r="D35" s="7">
        <f t="shared" si="1"/>
        <v>0.95</v>
      </c>
    </row>
    <row r="36" spans="1:4" ht="15.75" x14ac:dyDescent="0.25">
      <c r="A36" s="13"/>
      <c r="B36" s="131" t="s">
        <v>6</v>
      </c>
      <c r="C36" s="12">
        <f>SUM(C18:C35)</f>
        <v>12.66</v>
      </c>
      <c r="D36" s="12">
        <f>SUM(D18:D35)</f>
        <v>63.3</v>
      </c>
    </row>
    <row r="37" spans="1:4" ht="15.75" x14ac:dyDescent="0.25">
      <c r="A37" s="13"/>
      <c r="B37" s="131" t="s">
        <v>7</v>
      </c>
      <c r="C37" s="14">
        <f>C16+C36</f>
        <v>25.93</v>
      </c>
      <c r="D37" s="12">
        <f>D16+D36</f>
        <v>129.64999999999998</v>
      </c>
    </row>
    <row r="38" spans="1:4" ht="15.75" x14ac:dyDescent="0.25">
      <c r="A38" s="2"/>
      <c r="B38" s="119"/>
      <c r="C38" s="15"/>
      <c r="D38" s="15"/>
    </row>
    <row r="39" spans="1:4" ht="18.75" customHeight="1" x14ac:dyDescent="0.25">
      <c r="A39" s="165" t="s">
        <v>9</v>
      </c>
      <c r="B39" s="166"/>
      <c r="C39" s="10"/>
      <c r="D39" s="6">
        <v>5</v>
      </c>
    </row>
    <row r="40" spans="1:4" ht="33" customHeight="1" x14ac:dyDescent="0.25">
      <c r="A40" s="170" t="s">
        <v>17</v>
      </c>
      <c r="B40" s="171"/>
      <c r="C40" s="10"/>
      <c r="D40" s="18">
        <f>D37/D39</f>
        <v>25.929999999999996</v>
      </c>
    </row>
    <row r="41" spans="1:4" ht="15.75" x14ac:dyDescent="0.25">
      <c r="A41" s="80"/>
      <c r="B41" s="135"/>
      <c r="C41" s="80"/>
      <c r="D41" s="80"/>
    </row>
    <row r="42" spans="1:4" ht="15.75" x14ac:dyDescent="0.25">
      <c r="A42" s="80"/>
      <c r="B42" s="135"/>
      <c r="C42" s="80"/>
      <c r="D42" s="80"/>
    </row>
  </sheetData>
  <mergeCells count="6">
    <mergeCell ref="A40:B40"/>
    <mergeCell ref="A1:D1"/>
    <mergeCell ref="A3:B3"/>
    <mergeCell ref="A5:D5"/>
    <mergeCell ref="A39:B39"/>
    <mergeCell ref="A27:A28"/>
  </mergeCells>
  <pageMargins left="0.70866141732283472" right="0.70866141732283472" top="0.74803149606299213" bottom="0.74803149606299213" header="0.31496062992125984" footer="0.31496062992125984"/>
  <pageSetup paperSize="9" scale="64" fitToHeight="0" orientation="portrait" r:id="rId1"/>
  <headerFooter>
    <oddFooter>&amp;C&amp;"Times New Roman,Regular"&amp;12&amp;P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9"/>
  <sheetViews>
    <sheetView view="pageBreakPreview" topLeftCell="C1" zoomScale="110" zoomScaleNormal="100" zoomScaleSheetLayoutView="110" workbookViewId="0">
      <selection activeCell="E1" sqref="E1:K1048576"/>
    </sheetView>
  </sheetViews>
  <sheetFormatPr defaultRowHeight="15" x14ac:dyDescent="0.25"/>
  <cols>
    <col min="1" max="1" width="12" customWidth="1"/>
    <col min="2" max="2" width="75.7109375" style="92" customWidth="1"/>
    <col min="3" max="3" width="12.5703125" customWidth="1"/>
    <col min="4" max="4" width="21.1406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169</v>
      </c>
      <c r="B5" s="172"/>
      <c r="C5" s="172"/>
      <c r="D5" s="172"/>
    </row>
    <row r="6" spans="1:4" ht="15.75" x14ac:dyDescent="0.25">
      <c r="A6" s="2"/>
      <c r="B6" s="119"/>
      <c r="C6" s="2"/>
      <c r="D6" s="2"/>
    </row>
    <row r="7" spans="1:4" ht="15.75" x14ac:dyDescent="0.25">
      <c r="A7" s="2" t="s">
        <v>12</v>
      </c>
      <c r="B7" s="119"/>
      <c r="C7" s="2"/>
      <c r="D7" s="2"/>
    </row>
    <row r="8" spans="1:4" ht="78" customHeight="1" x14ac:dyDescent="0.25">
      <c r="A8" s="4" t="s">
        <v>0</v>
      </c>
      <c r="B8" s="120" t="s">
        <v>1</v>
      </c>
      <c r="C8" s="4" t="s">
        <v>8</v>
      </c>
      <c r="D8" s="4" t="s">
        <v>2</v>
      </c>
    </row>
    <row r="9" spans="1:4" ht="15.75" x14ac:dyDescent="0.25">
      <c r="A9" s="6"/>
      <c r="B9" s="122" t="s">
        <v>3</v>
      </c>
      <c r="C9" s="71"/>
      <c r="D9" s="72"/>
    </row>
    <row r="10" spans="1:4" ht="93.75" customHeight="1" x14ac:dyDescent="0.25">
      <c r="A10" s="9">
        <v>1100</v>
      </c>
      <c r="B10" s="104" t="s">
        <v>964</v>
      </c>
      <c r="C10" s="73">
        <v>30.56</v>
      </c>
      <c r="D10" s="7">
        <f>C10*$D$36</f>
        <v>611.19999999999993</v>
      </c>
    </row>
    <row r="11" spans="1:4" ht="47.25" x14ac:dyDescent="0.25">
      <c r="A11" s="9">
        <v>1200</v>
      </c>
      <c r="B11" s="104" t="s">
        <v>965</v>
      </c>
      <c r="C11" s="73">
        <f>ROUND(C10*0.2359,2)+0.37</f>
        <v>7.58</v>
      </c>
      <c r="D11" s="7">
        <f t="shared" ref="D11:D12" si="0">C11*$D$36</f>
        <v>151.6</v>
      </c>
    </row>
    <row r="12" spans="1:4" ht="17.25" customHeight="1" x14ac:dyDescent="0.25">
      <c r="A12" s="9">
        <v>2311</v>
      </c>
      <c r="B12" s="104" t="s">
        <v>239</v>
      </c>
      <c r="C12" s="71">
        <v>0.06</v>
      </c>
      <c r="D12" s="7">
        <f t="shared" si="0"/>
        <v>1.2</v>
      </c>
    </row>
    <row r="13" spans="1:4" ht="51" customHeight="1" x14ac:dyDescent="0.25">
      <c r="A13" s="9">
        <v>5238</v>
      </c>
      <c r="B13" s="104" t="s">
        <v>240</v>
      </c>
      <c r="C13" s="73">
        <v>0.02</v>
      </c>
      <c r="D13" s="7">
        <f>C13*$D$36</f>
        <v>0.4</v>
      </c>
    </row>
    <row r="14" spans="1:4" ht="15.75" x14ac:dyDescent="0.25">
      <c r="A14" s="13"/>
      <c r="B14" s="126" t="s">
        <v>4</v>
      </c>
      <c r="C14" s="74">
        <f>SUM(C10:C13)</f>
        <v>38.220000000000006</v>
      </c>
      <c r="D14" s="75">
        <f>SUM(D10:D13)</f>
        <v>764.4</v>
      </c>
    </row>
    <row r="15" spans="1:4" ht="15.75" x14ac:dyDescent="0.25">
      <c r="A15" s="6"/>
      <c r="B15" s="125" t="s">
        <v>5</v>
      </c>
      <c r="C15" s="71"/>
      <c r="D15" s="76"/>
    </row>
    <row r="16" spans="1:4" ht="281.25" customHeight="1" x14ac:dyDescent="0.25">
      <c r="A16" s="9">
        <v>1100</v>
      </c>
      <c r="B16" s="104" t="s">
        <v>1360</v>
      </c>
      <c r="C16" s="130">
        <f>0.24+2.05+3.27</f>
        <v>5.5600000000000005</v>
      </c>
      <c r="D16" s="7">
        <f>C16*$D$36</f>
        <v>111.20000000000002</v>
      </c>
    </row>
    <row r="17" spans="1:4" ht="51.75" customHeight="1" x14ac:dyDescent="0.25">
      <c r="A17" s="9">
        <v>1200</v>
      </c>
      <c r="B17" s="104" t="s">
        <v>1059</v>
      </c>
      <c r="C17" s="73">
        <f>ROUND(C16*0.2359,2)</f>
        <v>1.31</v>
      </c>
      <c r="D17" s="7">
        <f t="shared" ref="D17:D30" si="1">C17*$D$36</f>
        <v>26.200000000000003</v>
      </c>
    </row>
    <row r="18" spans="1:4" ht="15.75" x14ac:dyDescent="0.25">
      <c r="A18" s="9">
        <v>2210</v>
      </c>
      <c r="B18" s="104" t="s">
        <v>376</v>
      </c>
      <c r="C18" s="71">
        <v>0.16</v>
      </c>
      <c r="D18" s="7">
        <f t="shared" si="1"/>
        <v>3.2</v>
      </c>
    </row>
    <row r="19" spans="1:4" ht="30.75" customHeight="1" x14ac:dyDescent="0.25">
      <c r="A19" s="9">
        <v>2220</v>
      </c>
      <c r="B19" s="104" t="s">
        <v>974</v>
      </c>
      <c r="C19" s="77">
        <v>0.68</v>
      </c>
      <c r="D19" s="7">
        <f t="shared" si="1"/>
        <v>13.600000000000001</v>
      </c>
    </row>
    <row r="20" spans="1:4" ht="48.75" customHeight="1" x14ac:dyDescent="0.25">
      <c r="A20" s="9">
        <v>2230</v>
      </c>
      <c r="B20" s="104" t="s">
        <v>975</v>
      </c>
      <c r="C20" s="71">
        <v>0.09</v>
      </c>
      <c r="D20" s="7">
        <f t="shared" si="1"/>
        <v>1.7999999999999998</v>
      </c>
    </row>
    <row r="21" spans="1:4" ht="31.5" customHeight="1" x14ac:dyDescent="0.25">
      <c r="A21" s="9">
        <v>2243</v>
      </c>
      <c r="B21" s="104" t="s">
        <v>410</v>
      </c>
      <c r="C21" s="71">
        <v>0.03</v>
      </c>
      <c r="D21" s="7">
        <f t="shared" si="1"/>
        <v>0.6</v>
      </c>
    </row>
    <row r="22" spans="1:4" ht="33" customHeight="1" x14ac:dyDescent="0.25">
      <c r="A22" s="9">
        <v>2244</v>
      </c>
      <c r="B22" s="104" t="s">
        <v>976</v>
      </c>
      <c r="C22" s="71">
        <v>7.0000000000000007E-2</v>
      </c>
      <c r="D22" s="7">
        <f t="shared" si="1"/>
        <v>1.4000000000000001</v>
      </c>
    </row>
    <row r="23" spans="1:4" ht="33.75" customHeight="1" x14ac:dyDescent="0.25">
      <c r="A23" s="9">
        <v>2261</v>
      </c>
      <c r="B23" s="104" t="s">
        <v>977</v>
      </c>
      <c r="C23" s="71">
        <v>2.68</v>
      </c>
      <c r="D23" s="7">
        <f t="shared" si="1"/>
        <v>53.6</v>
      </c>
    </row>
    <row r="24" spans="1:4" ht="31.5" x14ac:dyDescent="0.25">
      <c r="A24" s="163">
        <v>2250</v>
      </c>
      <c r="B24" s="104" t="s">
        <v>978</v>
      </c>
      <c r="C24" s="73">
        <v>0.46</v>
      </c>
      <c r="D24" s="7">
        <f t="shared" si="1"/>
        <v>9.2000000000000011</v>
      </c>
    </row>
    <row r="25" spans="1:4" ht="48" customHeight="1" x14ac:dyDescent="0.25">
      <c r="A25" s="164"/>
      <c r="B25" s="104" t="s">
        <v>979</v>
      </c>
      <c r="C25" s="73">
        <v>0.42</v>
      </c>
      <c r="D25" s="7">
        <f t="shared" si="1"/>
        <v>8.4</v>
      </c>
    </row>
    <row r="26" spans="1:4" ht="15.75" x14ac:dyDescent="0.25">
      <c r="A26" s="9">
        <v>2311</v>
      </c>
      <c r="B26" s="104" t="s">
        <v>435</v>
      </c>
      <c r="C26" s="73">
        <v>0.1</v>
      </c>
      <c r="D26" s="7">
        <f t="shared" si="1"/>
        <v>2</v>
      </c>
    </row>
    <row r="27" spans="1:4" ht="15.75" x14ac:dyDescent="0.25">
      <c r="A27" s="9">
        <v>2312</v>
      </c>
      <c r="B27" s="104" t="s">
        <v>241</v>
      </c>
      <c r="C27" s="71">
        <v>0.08</v>
      </c>
      <c r="D27" s="7">
        <f t="shared" si="1"/>
        <v>1.6</v>
      </c>
    </row>
    <row r="28" spans="1:4" ht="31.5" x14ac:dyDescent="0.25">
      <c r="A28" s="9">
        <v>2350</v>
      </c>
      <c r="B28" s="104" t="s">
        <v>242</v>
      </c>
      <c r="C28" s="71">
        <f>0.01+0.01+0.01</f>
        <v>0.03</v>
      </c>
      <c r="D28" s="7">
        <f t="shared" si="1"/>
        <v>0.6</v>
      </c>
    </row>
    <row r="29" spans="1:4" ht="32.25" customHeight="1" x14ac:dyDescent="0.25">
      <c r="A29" s="9">
        <v>5120</v>
      </c>
      <c r="B29" s="104" t="s">
        <v>755</v>
      </c>
      <c r="C29" s="71">
        <v>0.77</v>
      </c>
      <c r="D29" s="7">
        <f t="shared" si="1"/>
        <v>15.4</v>
      </c>
    </row>
    <row r="30" spans="1:4" ht="31.5" x14ac:dyDescent="0.25">
      <c r="A30" s="9">
        <v>5238</v>
      </c>
      <c r="B30" s="104" t="s">
        <v>756</v>
      </c>
      <c r="C30" s="105">
        <v>0.66</v>
      </c>
      <c r="D30" s="7">
        <f t="shared" si="1"/>
        <v>13.200000000000001</v>
      </c>
    </row>
    <row r="31" spans="1:4" x14ac:dyDescent="0.25">
      <c r="A31" s="13"/>
      <c r="B31" s="131" t="s">
        <v>6</v>
      </c>
      <c r="C31" s="74">
        <f>SUM(C16:C30)</f>
        <v>13.100000000000001</v>
      </c>
      <c r="D31" s="75">
        <f>SUM(D16:D30)</f>
        <v>262</v>
      </c>
    </row>
    <row r="32" spans="1:4" ht="15.75" x14ac:dyDescent="0.25">
      <c r="A32" s="13"/>
      <c r="B32" s="131" t="s">
        <v>221</v>
      </c>
      <c r="C32" s="74">
        <f>C31+C14</f>
        <v>51.320000000000007</v>
      </c>
      <c r="D32" s="75">
        <f>D31+D14</f>
        <v>1026.4000000000001</v>
      </c>
    </row>
    <row r="33" spans="1:4" ht="15.75" x14ac:dyDescent="0.25">
      <c r="A33" s="13"/>
      <c r="B33" s="131" t="s">
        <v>220</v>
      </c>
      <c r="C33" s="74">
        <f>C32*0.21</f>
        <v>10.777200000000001</v>
      </c>
      <c r="D33" s="75">
        <f>D32*0.21</f>
        <v>215.54400000000001</v>
      </c>
    </row>
    <row r="34" spans="1:4" ht="15.75" x14ac:dyDescent="0.25">
      <c r="A34" s="13"/>
      <c r="B34" s="131" t="s">
        <v>222</v>
      </c>
      <c r="C34" s="74">
        <f>C32+C33</f>
        <v>62.097200000000008</v>
      </c>
      <c r="D34" s="100">
        <f>D33+D32</f>
        <v>1241.9440000000002</v>
      </c>
    </row>
    <row r="35" spans="1:4" ht="15.75" x14ac:dyDescent="0.25">
      <c r="A35" s="2"/>
      <c r="B35" s="119"/>
      <c r="C35" s="2"/>
      <c r="D35" s="2"/>
    </row>
    <row r="36" spans="1:4" ht="15.75" x14ac:dyDescent="0.25">
      <c r="A36" s="170" t="s">
        <v>9</v>
      </c>
      <c r="B36" s="171"/>
      <c r="C36" s="10"/>
      <c r="D36" s="6">
        <v>20</v>
      </c>
    </row>
    <row r="37" spans="1:4" ht="34.9" customHeight="1" x14ac:dyDescent="0.25">
      <c r="A37" s="170" t="s">
        <v>17</v>
      </c>
      <c r="B37" s="171"/>
      <c r="C37" s="10"/>
      <c r="D37" s="18">
        <f>D34/D36</f>
        <v>62.097200000000008</v>
      </c>
    </row>
    <row r="38" spans="1:4" ht="15.75" x14ac:dyDescent="0.25">
      <c r="A38" s="2"/>
      <c r="B38" s="119"/>
      <c r="C38" s="2"/>
      <c r="D38" s="2"/>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63" orientation="portrait" r:id="rId1"/>
  <headerFooter>
    <oddFooter>&amp;C&amp;"Times New Roman,Regular"&amp;12&amp;P</oddFooter>
  </headerFooter>
  <rowBreaks count="1" manualBreakCount="1">
    <brk id="28" max="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D37"/>
  <sheetViews>
    <sheetView view="pageBreakPreview" zoomScale="90" zoomScaleNormal="100" zoomScaleSheetLayoutView="90" workbookViewId="0">
      <selection activeCell="E1" sqref="E1:W1048576"/>
    </sheetView>
  </sheetViews>
  <sheetFormatPr defaultRowHeight="15" x14ac:dyDescent="0.25"/>
  <cols>
    <col min="1" max="1" width="16" customWidth="1"/>
    <col min="2" max="2" width="87.85546875" style="92" customWidth="1"/>
    <col min="3" max="3" width="12.5703125" customWidth="1"/>
    <col min="4" max="4" width="20.7109375" customWidth="1"/>
  </cols>
  <sheetData>
    <row r="1" spans="1:4" ht="15.75" x14ac:dyDescent="0.25">
      <c r="A1" s="167" t="s">
        <v>10</v>
      </c>
      <c r="B1" s="167"/>
      <c r="C1" s="167"/>
      <c r="D1" s="167"/>
    </row>
    <row r="2" spans="1:4" ht="15.75" x14ac:dyDescent="0.25">
      <c r="A2" s="96"/>
      <c r="B2" s="116"/>
      <c r="C2" s="96"/>
      <c r="D2" s="96"/>
    </row>
    <row r="3" spans="1:4" ht="15.75" x14ac:dyDescent="0.25">
      <c r="A3" s="168" t="s">
        <v>11</v>
      </c>
      <c r="B3" s="168"/>
      <c r="C3" s="96"/>
      <c r="D3" s="96"/>
    </row>
    <row r="4" spans="1:4" ht="15.75" x14ac:dyDescent="0.25">
      <c r="A4" s="98"/>
      <c r="B4" s="134"/>
      <c r="C4" s="96"/>
      <c r="D4" s="96"/>
    </row>
    <row r="5" spans="1:4" ht="31.9" customHeight="1" x14ac:dyDescent="0.25">
      <c r="A5" s="172" t="s">
        <v>877</v>
      </c>
      <c r="B5" s="172"/>
      <c r="C5" s="172"/>
      <c r="D5" s="172"/>
    </row>
    <row r="6" spans="1:4" ht="15.75" x14ac:dyDescent="0.25">
      <c r="A6" s="97"/>
      <c r="B6" s="118"/>
      <c r="C6" s="97"/>
      <c r="D6" s="97"/>
    </row>
    <row r="7" spans="1:4" ht="20.45" customHeight="1" x14ac:dyDescent="0.25">
      <c r="A7" s="2" t="s">
        <v>12</v>
      </c>
      <c r="B7" s="119"/>
      <c r="C7" s="2"/>
      <c r="D7" s="2"/>
    </row>
    <row r="8" spans="1:4" ht="89.25" customHeight="1" x14ac:dyDescent="0.25">
      <c r="A8" s="4" t="s">
        <v>0</v>
      </c>
      <c r="B8" s="120" t="s">
        <v>1</v>
      </c>
      <c r="C8" s="5" t="s">
        <v>8</v>
      </c>
      <c r="D8" s="5" t="s">
        <v>2</v>
      </c>
    </row>
    <row r="9" spans="1:4" ht="15.75" x14ac:dyDescent="0.25">
      <c r="A9" s="6"/>
      <c r="B9" s="122" t="s">
        <v>3</v>
      </c>
      <c r="C9" s="7"/>
      <c r="D9" s="8"/>
    </row>
    <row r="10" spans="1:4" ht="70.5" customHeight="1" x14ac:dyDescent="0.25">
      <c r="A10" s="9">
        <v>1100</v>
      </c>
      <c r="B10" s="104" t="s">
        <v>1529</v>
      </c>
      <c r="C10" s="73">
        <v>76.599999999999994</v>
      </c>
      <c r="D10" s="19">
        <f>C10*$D$35</f>
        <v>8426</v>
      </c>
    </row>
    <row r="11" spans="1:4" ht="33" customHeight="1" x14ac:dyDescent="0.25">
      <c r="A11" s="9">
        <v>1200</v>
      </c>
      <c r="B11" s="104" t="s">
        <v>1547</v>
      </c>
      <c r="C11" s="73">
        <f>ROUND(C10*0.2359,2)+1.06</f>
        <v>19.13</v>
      </c>
      <c r="D11" s="19">
        <f t="shared" ref="D11:D13" si="0">C11*$D$35</f>
        <v>2104.2999999999997</v>
      </c>
    </row>
    <row r="12" spans="1:4" ht="15.75" x14ac:dyDescent="0.25">
      <c r="A12" s="9">
        <v>2120</v>
      </c>
      <c r="B12" s="104" t="s">
        <v>718</v>
      </c>
      <c r="C12" s="7">
        <v>2.02</v>
      </c>
      <c r="D12" s="19">
        <f t="shared" si="0"/>
        <v>222.2</v>
      </c>
    </row>
    <row r="13" spans="1:4" ht="15.75" x14ac:dyDescent="0.25">
      <c r="A13" s="9">
        <v>2311</v>
      </c>
      <c r="B13" s="104" t="s">
        <v>860</v>
      </c>
      <c r="C13" s="73">
        <v>1.91</v>
      </c>
      <c r="D13" s="19">
        <f t="shared" si="0"/>
        <v>210.1</v>
      </c>
    </row>
    <row r="14" spans="1:4" ht="31.5" x14ac:dyDescent="0.25">
      <c r="A14" s="9">
        <v>5238</v>
      </c>
      <c r="B14" s="104" t="s">
        <v>1549</v>
      </c>
      <c r="C14" s="73">
        <v>0.44</v>
      </c>
      <c r="D14" s="19">
        <f>C14*$D$35</f>
        <v>48.4</v>
      </c>
    </row>
    <row r="15" spans="1:4" ht="15.75" x14ac:dyDescent="0.25">
      <c r="A15" s="11"/>
      <c r="B15" s="126" t="s">
        <v>4</v>
      </c>
      <c r="C15" s="12">
        <f>SUM(C10:C14)</f>
        <v>100.09999999999998</v>
      </c>
      <c r="D15" s="12">
        <f>SUM(D10:D14)</f>
        <v>11011</v>
      </c>
    </row>
    <row r="16" spans="1:4" ht="15.75" x14ac:dyDescent="0.25">
      <c r="A16" s="9"/>
      <c r="B16" s="125" t="s">
        <v>5</v>
      </c>
      <c r="C16" s="7"/>
      <c r="D16" s="7"/>
    </row>
    <row r="17" spans="1:4" ht="166.9" customHeight="1" x14ac:dyDescent="0.25">
      <c r="A17" s="9">
        <v>1100</v>
      </c>
      <c r="B17" s="104" t="s">
        <v>1530</v>
      </c>
      <c r="C17" s="71">
        <f>2.05+4.11</f>
        <v>6.16</v>
      </c>
      <c r="D17" s="7">
        <f t="shared" ref="D17:D31" si="1">C17*$D$35</f>
        <v>677.6</v>
      </c>
    </row>
    <row r="18" spans="1:4" ht="41.25" customHeight="1" x14ac:dyDescent="0.25">
      <c r="A18" s="9">
        <v>1200</v>
      </c>
      <c r="B18" s="104" t="s">
        <v>1531</v>
      </c>
      <c r="C18" s="73">
        <f>ROUND(C17*0.2359,2)</f>
        <v>1.45</v>
      </c>
      <c r="D18" s="7">
        <f t="shared" si="1"/>
        <v>159.5</v>
      </c>
    </row>
    <row r="19" spans="1:4" ht="15" customHeight="1" x14ac:dyDescent="0.25">
      <c r="A19" s="9">
        <v>2210</v>
      </c>
      <c r="B19" s="104" t="s">
        <v>1532</v>
      </c>
      <c r="C19" s="7">
        <v>0.44</v>
      </c>
      <c r="D19" s="7">
        <f t="shared" si="1"/>
        <v>48.4</v>
      </c>
    </row>
    <row r="20" spans="1:4" ht="15" customHeight="1" x14ac:dyDescent="0.25">
      <c r="A20" s="9">
        <v>2220</v>
      </c>
      <c r="B20" s="104" t="s">
        <v>1533</v>
      </c>
      <c r="C20" s="7">
        <v>1.95</v>
      </c>
      <c r="D20" s="7">
        <f t="shared" si="1"/>
        <v>214.5</v>
      </c>
    </row>
    <row r="21" spans="1:4" ht="33" customHeight="1" x14ac:dyDescent="0.25">
      <c r="A21" s="20">
        <v>2230</v>
      </c>
      <c r="B21" s="104" t="s">
        <v>1534</v>
      </c>
      <c r="C21" s="73">
        <v>0.26</v>
      </c>
      <c r="D21" s="7">
        <f t="shared" si="1"/>
        <v>28.6</v>
      </c>
    </row>
    <row r="22" spans="1:4" ht="31.5" x14ac:dyDescent="0.25">
      <c r="A22" s="9">
        <v>2243</v>
      </c>
      <c r="B22" s="104" t="s">
        <v>1535</v>
      </c>
      <c r="C22" s="73">
        <v>0.08</v>
      </c>
      <c r="D22" s="7">
        <f t="shared" si="1"/>
        <v>8.8000000000000007</v>
      </c>
    </row>
    <row r="23" spans="1:4" ht="31.5" x14ac:dyDescent="0.25">
      <c r="A23" s="9">
        <v>2244</v>
      </c>
      <c r="B23" s="104" t="s">
        <v>1537</v>
      </c>
      <c r="C23" s="73">
        <v>0.21</v>
      </c>
      <c r="D23" s="7">
        <f t="shared" si="1"/>
        <v>23.099999999999998</v>
      </c>
    </row>
    <row r="24" spans="1:4" ht="17.25" customHeight="1" x14ac:dyDescent="0.25">
      <c r="A24" s="9">
        <v>2261</v>
      </c>
      <c r="B24" s="104" t="s">
        <v>1536</v>
      </c>
      <c r="C24" s="71">
        <v>7.66</v>
      </c>
      <c r="D24" s="7">
        <f t="shared" si="1"/>
        <v>842.6</v>
      </c>
    </row>
    <row r="25" spans="1:4" ht="31.5" x14ac:dyDescent="0.25">
      <c r="A25" s="163">
        <v>2250</v>
      </c>
      <c r="B25" s="104" t="s">
        <v>1538</v>
      </c>
      <c r="C25" s="73">
        <v>1.34</v>
      </c>
      <c r="D25" s="7">
        <f t="shared" si="1"/>
        <v>147.4</v>
      </c>
    </row>
    <row r="26" spans="1:4" ht="30" customHeight="1" x14ac:dyDescent="0.25">
      <c r="A26" s="164"/>
      <c r="B26" s="104" t="s">
        <v>1539</v>
      </c>
      <c r="C26" s="73">
        <v>1.19</v>
      </c>
      <c r="D26" s="7">
        <f t="shared" si="1"/>
        <v>130.9</v>
      </c>
    </row>
    <row r="27" spans="1:4" ht="15.75" x14ac:dyDescent="0.25">
      <c r="A27" s="6">
        <v>2311</v>
      </c>
      <c r="B27" s="104" t="s">
        <v>1540</v>
      </c>
      <c r="C27" s="73">
        <v>0.28000000000000003</v>
      </c>
      <c r="D27" s="7">
        <f t="shared" si="1"/>
        <v>30.800000000000004</v>
      </c>
    </row>
    <row r="28" spans="1:4" ht="16.5" customHeight="1" x14ac:dyDescent="0.25">
      <c r="A28" s="9">
        <v>2312</v>
      </c>
      <c r="B28" s="104" t="s">
        <v>1541</v>
      </c>
      <c r="C28" s="73">
        <v>0.22</v>
      </c>
      <c r="D28" s="7">
        <f t="shared" si="1"/>
        <v>24.2</v>
      </c>
    </row>
    <row r="29" spans="1:4" ht="15.75" x14ac:dyDescent="0.25">
      <c r="A29" s="9">
        <v>2350</v>
      </c>
      <c r="B29" s="104" t="s">
        <v>1542</v>
      </c>
      <c r="C29" s="73">
        <v>0.08</v>
      </c>
      <c r="D29" s="7">
        <f t="shared" si="1"/>
        <v>8.8000000000000007</v>
      </c>
    </row>
    <row r="30" spans="1:4" ht="15.75" x14ac:dyDescent="0.25">
      <c r="A30" s="9">
        <v>5120</v>
      </c>
      <c r="B30" s="104" t="s">
        <v>1543</v>
      </c>
      <c r="C30" s="73">
        <v>2.2000000000000002</v>
      </c>
      <c r="D30" s="7">
        <f t="shared" si="1"/>
        <v>242.00000000000003</v>
      </c>
    </row>
    <row r="31" spans="1:4" ht="17.25" customHeight="1" x14ac:dyDescent="0.25">
      <c r="A31" s="9">
        <v>5238</v>
      </c>
      <c r="B31" s="104" t="s">
        <v>1544</v>
      </c>
      <c r="C31" s="73">
        <v>1.88</v>
      </c>
      <c r="D31" s="7">
        <f t="shared" si="1"/>
        <v>206.79999999999998</v>
      </c>
    </row>
    <row r="32" spans="1:4" ht="15.75" x14ac:dyDescent="0.25">
      <c r="A32" s="13"/>
      <c r="B32" s="131" t="s">
        <v>6</v>
      </c>
      <c r="C32" s="12">
        <f>SUM(C17:C31)</f>
        <v>25.4</v>
      </c>
      <c r="D32" s="12">
        <f>SUM(D17:D31)</f>
        <v>2794.0000000000005</v>
      </c>
    </row>
    <row r="33" spans="1:4" ht="15.75" x14ac:dyDescent="0.25">
      <c r="A33" s="13"/>
      <c r="B33" s="131" t="s">
        <v>7</v>
      </c>
      <c r="C33" s="14">
        <f>C15+C32</f>
        <v>125.49999999999997</v>
      </c>
      <c r="D33" s="12">
        <f>D15+D32</f>
        <v>13805</v>
      </c>
    </row>
    <row r="34" spans="1:4" ht="15.75" x14ac:dyDescent="0.25">
      <c r="A34" s="22"/>
      <c r="B34" s="143"/>
      <c r="C34" s="23"/>
      <c r="D34" s="24"/>
    </row>
    <row r="35" spans="1:4" ht="15.6" customHeight="1" x14ac:dyDescent="0.25">
      <c r="A35" s="170" t="s">
        <v>9</v>
      </c>
      <c r="B35" s="171"/>
      <c r="C35" s="5"/>
      <c r="D35" s="16">
        <v>110</v>
      </c>
    </row>
    <row r="36" spans="1:4" ht="32.450000000000003" customHeight="1" x14ac:dyDescent="0.25">
      <c r="A36" s="170" t="s">
        <v>17</v>
      </c>
      <c r="B36" s="171"/>
      <c r="C36" s="21"/>
      <c r="D36" s="17">
        <f>D33/D35</f>
        <v>125.5</v>
      </c>
    </row>
    <row r="37" spans="1:4" ht="15.75" x14ac:dyDescent="0.25">
      <c r="A37" s="2"/>
      <c r="B37" s="119"/>
      <c r="C37" s="15"/>
      <c r="D37" s="15"/>
    </row>
  </sheetData>
  <mergeCells count="6">
    <mergeCell ref="A36:B36"/>
    <mergeCell ref="A1:D1"/>
    <mergeCell ref="A3:B3"/>
    <mergeCell ref="A5:D5"/>
    <mergeCell ref="A35:B35"/>
    <mergeCell ref="A25:A26"/>
  </mergeCells>
  <pageMargins left="0.70866141732283472" right="0.70866141732283472" top="0.74803149606299213" bottom="0.74803149606299213" header="0.31496062992125984" footer="0.31496062992125984"/>
  <pageSetup paperSize="9" scale="63" fitToHeight="0" orientation="portrait" r:id="rId1"/>
  <headerFooter>
    <oddFooter>&amp;C&amp;"Times New Roman,Regular"&amp;12&amp;P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D37"/>
  <sheetViews>
    <sheetView view="pageBreakPreview" topLeftCell="A52" zoomScale="90" zoomScaleNormal="100" zoomScaleSheetLayoutView="90" workbookViewId="0">
      <selection activeCell="E1" sqref="E1:AA1048576"/>
    </sheetView>
  </sheetViews>
  <sheetFormatPr defaultRowHeight="15" x14ac:dyDescent="0.25"/>
  <cols>
    <col min="1" max="1" width="14.42578125" customWidth="1"/>
    <col min="2" max="2" width="88.85546875" style="92" customWidth="1"/>
    <col min="3" max="3" width="12.5703125" customWidth="1"/>
    <col min="4" max="4" width="20.140625" customWidth="1"/>
  </cols>
  <sheetData>
    <row r="1" spans="1:4" ht="15.75" x14ac:dyDescent="0.25">
      <c r="A1" s="167" t="s">
        <v>10</v>
      </c>
      <c r="B1" s="167"/>
      <c r="C1" s="167"/>
      <c r="D1" s="167"/>
    </row>
    <row r="2" spans="1:4" ht="15.75" x14ac:dyDescent="0.25">
      <c r="A2" s="96"/>
      <c r="B2" s="116"/>
      <c r="C2" s="96"/>
      <c r="D2" s="96"/>
    </row>
    <row r="3" spans="1:4" ht="15.75" x14ac:dyDescent="0.25">
      <c r="A3" s="168" t="s">
        <v>11</v>
      </c>
      <c r="B3" s="168"/>
      <c r="C3" s="96"/>
      <c r="D3" s="96"/>
    </row>
    <row r="4" spans="1:4" ht="15.75" x14ac:dyDescent="0.25">
      <c r="A4" s="98"/>
      <c r="B4" s="134"/>
      <c r="C4" s="96"/>
      <c r="D4" s="96"/>
    </row>
    <row r="5" spans="1:4" ht="31.5" customHeight="1" x14ac:dyDescent="0.25">
      <c r="A5" s="169" t="s">
        <v>878</v>
      </c>
      <c r="B5" s="169"/>
      <c r="C5" s="169"/>
      <c r="D5" s="169"/>
    </row>
    <row r="6" spans="1:4" ht="15.75" x14ac:dyDescent="0.25">
      <c r="A6" s="99"/>
      <c r="B6" s="138"/>
      <c r="C6" s="99"/>
      <c r="D6" s="99"/>
    </row>
    <row r="7" spans="1:4" ht="20.45" customHeight="1" x14ac:dyDescent="0.25">
      <c r="A7" s="2" t="s">
        <v>12</v>
      </c>
      <c r="B7" s="119"/>
      <c r="C7" s="2"/>
      <c r="D7" s="2"/>
    </row>
    <row r="8" spans="1:4" ht="78.75" x14ac:dyDescent="0.25">
      <c r="A8" s="4" t="s">
        <v>0</v>
      </c>
      <c r="B8" s="120" t="s">
        <v>1</v>
      </c>
      <c r="C8" s="5" t="s">
        <v>8</v>
      </c>
      <c r="D8" s="5" t="s">
        <v>2</v>
      </c>
    </row>
    <row r="9" spans="1:4" ht="15.75" x14ac:dyDescent="0.25">
      <c r="A9" s="6"/>
      <c r="B9" s="122" t="s">
        <v>3</v>
      </c>
      <c r="C9" s="7"/>
      <c r="D9" s="8"/>
    </row>
    <row r="10" spans="1:4" ht="76.5" customHeight="1" x14ac:dyDescent="0.25">
      <c r="A10" s="9">
        <v>1100</v>
      </c>
      <c r="B10" s="104" t="s">
        <v>1545</v>
      </c>
      <c r="C10" s="73">
        <v>45.96</v>
      </c>
      <c r="D10" s="19">
        <f>C10*$D$35</f>
        <v>13788</v>
      </c>
    </row>
    <row r="11" spans="1:4" ht="31.5" x14ac:dyDescent="0.25">
      <c r="A11" s="9">
        <v>1200</v>
      </c>
      <c r="B11" s="104" t="s">
        <v>1546</v>
      </c>
      <c r="C11" s="73">
        <f>ROUND(C10*0.2359,2)+0.64</f>
        <v>11.48</v>
      </c>
      <c r="D11" s="19">
        <f t="shared" ref="D11:D14" si="0">C11*$D$35</f>
        <v>3444</v>
      </c>
    </row>
    <row r="12" spans="1:4" ht="15.75" x14ac:dyDescent="0.25">
      <c r="A12" s="9">
        <v>2120</v>
      </c>
      <c r="B12" s="104" t="s">
        <v>719</v>
      </c>
      <c r="C12" s="73">
        <v>0.53</v>
      </c>
      <c r="D12" s="19">
        <f t="shared" si="0"/>
        <v>159</v>
      </c>
    </row>
    <row r="13" spans="1:4" ht="15.75" x14ac:dyDescent="0.25">
      <c r="A13" s="9">
        <v>2311</v>
      </c>
      <c r="B13" s="104" t="s">
        <v>861</v>
      </c>
      <c r="C13" s="73">
        <v>1.91</v>
      </c>
      <c r="D13" s="19">
        <f t="shared" si="0"/>
        <v>573</v>
      </c>
    </row>
    <row r="14" spans="1:4" ht="31.5" x14ac:dyDescent="0.25">
      <c r="A14" s="9">
        <v>5238</v>
      </c>
      <c r="B14" s="104" t="s">
        <v>1548</v>
      </c>
      <c r="C14" s="73">
        <v>0.28999999999999998</v>
      </c>
      <c r="D14" s="19">
        <f t="shared" si="0"/>
        <v>87</v>
      </c>
    </row>
    <row r="15" spans="1:4" ht="15.75" x14ac:dyDescent="0.25">
      <c r="A15" s="11"/>
      <c r="B15" s="126" t="s">
        <v>4</v>
      </c>
      <c r="C15" s="12">
        <f>SUM(C10:C14)</f>
        <v>60.169999999999995</v>
      </c>
      <c r="D15" s="12">
        <f>SUM(D10:D14)</f>
        <v>18051</v>
      </c>
    </row>
    <row r="16" spans="1:4" ht="15.75" x14ac:dyDescent="0.25">
      <c r="A16" s="9"/>
      <c r="B16" s="125" t="s">
        <v>5</v>
      </c>
      <c r="C16" s="7"/>
      <c r="D16" s="7"/>
    </row>
    <row r="17" spans="1:4" ht="163.15" customHeight="1" x14ac:dyDescent="0.25">
      <c r="A17" s="9">
        <v>1100</v>
      </c>
      <c r="B17" s="104" t="s">
        <v>1550</v>
      </c>
      <c r="C17" s="71">
        <f>2.05+4.11</f>
        <v>6.16</v>
      </c>
      <c r="D17" s="7">
        <f t="shared" ref="D17:D31" si="1">C17*$D$35</f>
        <v>1848</v>
      </c>
    </row>
    <row r="18" spans="1:4" ht="38.450000000000003" customHeight="1" x14ac:dyDescent="0.25">
      <c r="A18" s="9">
        <v>1200</v>
      </c>
      <c r="B18" s="104" t="s">
        <v>1551</v>
      </c>
      <c r="C18" s="73">
        <f>ROUND(C17*0.2359,2)</f>
        <v>1.45</v>
      </c>
      <c r="D18" s="7">
        <f t="shared" si="1"/>
        <v>435</v>
      </c>
    </row>
    <row r="19" spans="1:4" ht="15.75" x14ac:dyDescent="0.25">
      <c r="A19" s="9">
        <v>2210</v>
      </c>
      <c r="B19" s="104" t="s">
        <v>1552</v>
      </c>
      <c r="C19" s="7">
        <v>0.27</v>
      </c>
      <c r="D19" s="7">
        <f t="shared" si="1"/>
        <v>81</v>
      </c>
    </row>
    <row r="20" spans="1:4" ht="15.75" x14ac:dyDescent="0.25">
      <c r="A20" s="9">
        <v>2220</v>
      </c>
      <c r="B20" s="104" t="s">
        <v>1553</v>
      </c>
      <c r="C20" s="7">
        <v>1.17</v>
      </c>
      <c r="D20" s="7">
        <f t="shared" si="1"/>
        <v>351</v>
      </c>
    </row>
    <row r="21" spans="1:4" ht="32.25" customHeight="1" x14ac:dyDescent="0.25">
      <c r="A21" s="20">
        <v>2230</v>
      </c>
      <c r="B21" s="104" t="s">
        <v>1554</v>
      </c>
      <c r="C21" s="73">
        <v>0.16</v>
      </c>
      <c r="D21" s="7">
        <f t="shared" si="1"/>
        <v>48</v>
      </c>
    </row>
    <row r="22" spans="1:4" ht="30.75" customHeight="1" x14ac:dyDescent="0.25">
      <c r="A22" s="9">
        <v>2243</v>
      </c>
      <c r="B22" s="104" t="s">
        <v>1555</v>
      </c>
      <c r="C22" s="73">
        <v>0.08</v>
      </c>
      <c r="D22" s="7">
        <f t="shared" si="1"/>
        <v>24</v>
      </c>
    </row>
    <row r="23" spans="1:4" ht="32.25" customHeight="1" x14ac:dyDescent="0.25">
      <c r="A23" s="9">
        <v>2244</v>
      </c>
      <c r="B23" s="104" t="s">
        <v>1556</v>
      </c>
      <c r="C23" s="73">
        <v>0.12</v>
      </c>
      <c r="D23" s="7">
        <f t="shared" si="1"/>
        <v>36</v>
      </c>
    </row>
    <row r="24" spans="1:4" ht="15.75" customHeight="1" x14ac:dyDescent="0.25">
      <c r="A24" s="9">
        <v>2261</v>
      </c>
      <c r="B24" s="104" t="s">
        <v>1557</v>
      </c>
      <c r="C24" s="73">
        <v>4.5999999999999996</v>
      </c>
      <c r="D24" s="7">
        <f t="shared" si="1"/>
        <v>1380</v>
      </c>
    </row>
    <row r="25" spans="1:4" ht="31.5" x14ac:dyDescent="0.25">
      <c r="A25" s="163">
        <v>2250</v>
      </c>
      <c r="B25" s="104" t="s">
        <v>1558</v>
      </c>
      <c r="C25" s="73">
        <v>0.8</v>
      </c>
      <c r="D25" s="7">
        <f t="shared" si="1"/>
        <v>240</v>
      </c>
    </row>
    <row r="26" spans="1:4" ht="31.5" x14ac:dyDescent="0.25">
      <c r="A26" s="164"/>
      <c r="B26" s="104" t="s">
        <v>1559</v>
      </c>
      <c r="C26" s="73">
        <v>0.71</v>
      </c>
      <c r="D26" s="7">
        <f t="shared" si="1"/>
        <v>213</v>
      </c>
    </row>
    <row r="27" spans="1:4" ht="15.75" x14ac:dyDescent="0.25">
      <c r="A27" s="6">
        <v>2311</v>
      </c>
      <c r="B27" s="104" t="s">
        <v>1560</v>
      </c>
      <c r="C27" s="73">
        <v>0.17</v>
      </c>
      <c r="D27" s="7">
        <f t="shared" si="1"/>
        <v>51.000000000000007</v>
      </c>
    </row>
    <row r="28" spans="1:4" ht="18" customHeight="1" x14ac:dyDescent="0.25">
      <c r="A28" s="9">
        <v>2312</v>
      </c>
      <c r="B28" s="104" t="s">
        <v>1561</v>
      </c>
      <c r="C28" s="73">
        <v>0.13</v>
      </c>
      <c r="D28" s="7">
        <f t="shared" si="1"/>
        <v>39</v>
      </c>
    </row>
    <row r="29" spans="1:4" ht="15.75" x14ac:dyDescent="0.25">
      <c r="A29" s="9">
        <v>2350</v>
      </c>
      <c r="B29" s="124" t="s">
        <v>720</v>
      </c>
      <c r="C29" s="73">
        <v>0.05</v>
      </c>
      <c r="D29" s="7">
        <f t="shared" si="1"/>
        <v>15</v>
      </c>
    </row>
    <row r="30" spans="1:4" ht="15.75" x14ac:dyDescent="0.25">
      <c r="A30" s="9">
        <v>5120</v>
      </c>
      <c r="B30" s="104" t="s">
        <v>1562</v>
      </c>
      <c r="C30" s="73">
        <v>1.32</v>
      </c>
      <c r="D30" s="7">
        <f t="shared" si="1"/>
        <v>396</v>
      </c>
    </row>
    <row r="31" spans="1:4" ht="31.5" x14ac:dyDescent="0.25">
      <c r="A31" s="9">
        <v>5238</v>
      </c>
      <c r="B31" s="104" t="s">
        <v>1563</v>
      </c>
      <c r="C31" s="73">
        <v>1.1299999999999999</v>
      </c>
      <c r="D31" s="7">
        <f t="shared" si="1"/>
        <v>338.99999999999994</v>
      </c>
    </row>
    <row r="32" spans="1:4" ht="15.75" x14ac:dyDescent="0.25">
      <c r="A32" s="13"/>
      <c r="B32" s="131" t="s">
        <v>6</v>
      </c>
      <c r="C32" s="12">
        <f>SUM(C17:C31)</f>
        <v>18.32</v>
      </c>
      <c r="D32" s="12">
        <f>SUM(D17:D31)</f>
        <v>5496</v>
      </c>
    </row>
    <row r="33" spans="1:4" ht="15.75" x14ac:dyDescent="0.25">
      <c r="A33" s="13"/>
      <c r="B33" s="131" t="s">
        <v>7</v>
      </c>
      <c r="C33" s="14">
        <f>C15+C32</f>
        <v>78.489999999999995</v>
      </c>
      <c r="D33" s="12">
        <f>D15+D32</f>
        <v>23547</v>
      </c>
    </row>
    <row r="34" spans="1:4" ht="15.75" x14ac:dyDescent="0.25">
      <c r="A34" s="22"/>
      <c r="B34" s="143"/>
      <c r="C34" s="23"/>
      <c r="D34" s="24"/>
    </row>
    <row r="35" spans="1:4" ht="15.75" x14ac:dyDescent="0.25">
      <c r="A35" s="170" t="s">
        <v>9</v>
      </c>
      <c r="B35" s="171"/>
      <c r="C35" s="5"/>
      <c r="D35" s="16">
        <v>300</v>
      </c>
    </row>
    <row r="36" spans="1:4" ht="31.5" customHeight="1" x14ac:dyDescent="0.25">
      <c r="A36" s="165" t="s">
        <v>17</v>
      </c>
      <c r="B36" s="166"/>
      <c r="C36" s="21"/>
      <c r="D36" s="17">
        <f>D33/D35</f>
        <v>78.489999999999995</v>
      </c>
    </row>
    <row r="37" spans="1:4" ht="15.75" x14ac:dyDescent="0.25">
      <c r="A37" s="2"/>
      <c r="B37" s="119"/>
      <c r="C37" s="15"/>
      <c r="D37" s="15"/>
    </row>
  </sheetData>
  <mergeCells count="6">
    <mergeCell ref="A36:B36"/>
    <mergeCell ref="A1:D1"/>
    <mergeCell ref="A3:B3"/>
    <mergeCell ref="A5:D5"/>
    <mergeCell ref="A35:B35"/>
    <mergeCell ref="A25:A26"/>
  </mergeCells>
  <pageMargins left="0.70866141732283472" right="0.70866141732283472" top="0.74803149606299213" bottom="0.74803149606299213" header="0.31496062992125984" footer="0.31496062992125984"/>
  <pageSetup paperSize="9" scale="64" fitToHeight="0" orientation="portrait" r:id="rId1"/>
  <headerFooter>
    <oddFooter>&amp;C&amp;"Times New Roman,Regular"&amp;12&amp;P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D36"/>
  <sheetViews>
    <sheetView view="pageBreakPreview" topLeftCell="A31" zoomScaleNormal="100" zoomScaleSheetLayoutView="100" workbookViewId="0">
      <selection activeCell="E1" sqref="E1:K1048576"/>
    </sheetView>
  </sheetViews>
  <sheetFormatPr defaultRowHeight="15" x14ac:dyDescent="0.25"/>
  <cols>
    <col min="1" max="1" width="15.28515625" customWidth="1"/>
    <col min="2" max="2" width="80.42578125" style="92" customWidth="1"/>
    <col min="3" max="3" width="12.5703125" customWidth="1"/>
    <col min="4" max="4" width="20.7109375" customWidth="1"/>
  </cols>
  <sheetData>
    <row r="1" spans="1:4" ht="15.75" x14ac:dyDescent="0.25">
      <c r="A1" s="167" t="s">
        <v>10</v>
      </c>
      <c r="B1" s="167"/>
      <c r="C1" s="167"/>
      <c r="D1" s="167"/>
    </row>
    <row r="2" spans="1:4" ht="15.75" x14ac:dyDescent="0.25">
      <c r="A2" s="96"/>
      <c r="B2" s="116"/>
      <c r="C2" s="96"/>
      <c r="D2" s="96"/>
    </row>
    <row r="3" spans="1:4" ht="15.75" x14ac:dyDescent="0.25">
      <c r="A3" s="168" t="s">
        <v>11</v>
      </c>
      <c r="B3" s="168"/>
      <c r="C3" s="96"/>
      <c r="D3" s="96"/>
    </row>
    <row r="4" spans="1:4" ht="15.75" x14ac:dyDescent="0.25">
      <c r="A4" s="98"/>
      <c r="B4" s="134"/>
      <c r="C4" s="96"/>
      <c r="D4" s="96"/>
    </row>
    <row r="5" spans="1:4" ht="33.75" customHeight="1" x14ac:dyDescent="0.25">
      <c r="A5" s="169" t="s">
        <v>879</v>
      </c>
      <c r="B5" s="169"/>
      <c r="C5" s="169"/>
      <c r="D5" s="169"/>
    </row>
    <row r="6" spans="1:4" ht="15.75" x14ac:dyDescent="0.25">
      <c r="A6" s="99"/>
      <c r="B6" s="138"/>
      <c r="C6" s="99"/>
      <c r="D6" s="99"/>
    </row>
    <row r="7" spans="1:4" ht="20.45" customHeight="1" x14ac:dyDescent="0.25">
      <c r="A7" s="2" t="s">
        <v>12</v>
      </c>
      <c r="B7" s="119"/>
      <c r="C7" s="2"/>
      <c r="D7" s="2"/>
    </row>
    <row r="8" spans="1:4" ht="90.75" customHeight="1" x14ac:dyDescent="0.25">
      <c r="A8" s="4" t="s">
        <v>0</v>
      </c>
      <c r="B8" s="120" t="s">
        <v>1</v>
      </c>
      <c r="C8" s="5" t="s">
        <v>8</v>
      </c>
      <c r="D8" s="5" t="s">
        <v>2</v>
      </c>
    </row>
    <row r="9" spans="1:4" ht="15.75" x14ac:dyDescent="0.25">
      <c r="A9" s="6"/>
      <c r="B9" s="122" t="s">
        <v>3</v>
      </c>
      <c r="C9" s="7"/>
      <c r="D9" s="8"/>
    </row>
    <row r="10" spans="1:4" ht="82.5" customHeight="1" x14ac:dyDescent="0.25">
      <c r="A10" s="9">
        <v>1100</v>
      </c>
      <c r="B10" s="104" t="s">
        <v>1564</v>
      </c>
      <c r="C10" s="73">
        <v>36</v>
      </c>
      <c r="D10" s="19">
        <f>C10*$D$34</f>
        <v>72</v>
      </c>
    </row>
    <row r="11" spans="1:4" ht="52.9" customHeight="1" x14ac:dyDescent="0.25">
      <c r="A11" s="9">
        <v>1200</v>
      </c>
      <c r="B11" s="104" t="s">
        <v>1565</v>
      </c>
      <c r="C11" s="73">
        <f>ROUND(C10*0.2359,2)+0.5</f>
        <v>8.99</v>
      </c>
      <c r="D11" s="19">
        <f t="shared" ref="D11:D13" si="0">C11*$D$34</f>
        <v>17.98</v>
      </c>
    </row>
    <row r="12" spans="1:4" ht="15.75" x14ac:dyDescent="0.25">
      <c r="A12" s="9">
        <v>2311</v>
      </c>
      <c r="B12" s="104" t="s">
        <v>1676</v>
      </c>
      <c r="C12" s="73">
        <v>0.03</v>
      </c>
      <c r="D12" s="19">
        <f t="shared" si="0"/>
        <v>0.06</v>
      </c>
    </row>
    <row r="13" spans="1:4" ht="31.5" x14ac:dyDescent="0.25">
      <c r="A13" s="9">
        <v>5238</v>
      </c>
      <c r="B13" s="104" t="s">
        <v>1566</v>
      </c>
      <c r="C13" s="73">
        <v>0.19</v>
      </c>
      <c r="D13" s="19">
        <f t="shared" si="0"/>
        <v>0.38</v>
      </c>
    </row>
    <row r="14" spans="1:4" ht="15.75" x14ac:dyDescent="0.25">
      <c r="A14" s="11"/>
      <c r="B14" s="126" t="s">
        <v>4</v>
      </c>
      <c r="C14" s="12">
        <f>SUM(C10:C13)</f>
        <v>45.21</v>
      </c>
      <c r="D14" s="12">
        <f>SUM(D10:D13)</f>
        <v>90.42</v>
      </c>
    </row>
    <row r="15" spans="1:4" ht="15.75" x14ac:dyDescent="0.25">
      <c r="A15" s="9"/>
      <c r="B15" s="125" t="s">
        <v>5</v>
      </c>
      <c r="C15" s="7"/>
      <c r="D15" s="7"/>
    </row>
    <row r="16" spans="1:4" ht="164.45" customHeight="1" x14ac:dyDescent="0.25">
      <c r="A16" s="9">
        <v>1100</v>
      </c>
      <c r="B16" s="104" t="s">
        <v>1567</v>
      </c>
      <c r="C16" s="71">
        <f>2.05+4.11</f>
        <v>6.16</v>
      </c>
      <c r="D16" s="7">
        <f>C16*$D$34</f>
        <v>12.32</v>
      </c>
    </row>
    <row r="17" spans="1:4" ht="60.75" customHeight="1" x14ac:dyDescent="0.25">
      <c r="A17" s="9">
        <v>1200</v>
      </c>
      <c r="B17" s="104" t="s">
        <v>1568</v>
      </c>
      <c r="C17" s="73">
        <f>ROUND(C16*0.2359,2)</f>
        <v>1.45</v>
      </c>
      <c r="D17" s="7">
        <f t="shared" ref="D17:D30" si="1">C17*$D$34</f>
        <v>2.9</v>
      </c>
    </row>
    <row r="18" spans="1:4" ht="15.75" x14ac:dyDescent="0.25">
      <c r="A18" s="9">
        <v>2210</v>
      </c>
      <c r="B18" s="104" t="s">
        <v>1569</v>
      </c>
      <c r="C18" s="7">
        <v>0.21</v>
      </c>
      <c r="D18" s="7">
        <f t="shared" si="1"/>
        <v>0.42</v>
      </c>
    </row>
    <row r="19" spans="1:4" ht="15.75" x14ac:dyDescent="0.25">
      <c r="A19" s="9">
        <v>2220</v>
      </c>
      <c r="B19" s="104" t="s">
        <v>1570</v>
      </c>
      <c r="C19" s="7">
        <v>0.92</v>
      </c>
      <c r="D19" s="7">
        <f t="shared" si="1"/>
        <v>1.84</v>
      </c>
    </row>
    <row r="20" spans="1:4" ht="31.5" x14ac:dyDescent="0.25">
      <c r="A20" s="20">
        <v>2230</v>
      </c>
      <c r="B20" s="104" t="s">
        <v>1571</v>
      </c>
      <c r="C20" s="73">
        <v>0.12</v>
      </c>
      <c r="D20" s="7">
        <f t="shared" si="1"/>
        <v>0.24</v>
      </c>
    </row>
    <row r="21" spans="1:4" ht="31.5" x14ac:dyDescent="0.25">
      <c r="A21" s="9">
        <v>2243</v>
      </c>
      <c r="B21" s="124" t="s">
        <v>1572</v>
      </c>
      <c r="C21" s="73">
        <v>0.08</v>
      </c>
      <c r="D21" s="7">
        <f t="shared" si="1"/>
        <v>0.16</v>
      </c>
    </row>
    <row r="22" spans="1:4" ht="33" customHeight="1" x14ac:dyDescent="0.25">
      <c r="A22" s="9">
        <v>2244</v>
      </c>
      <c r="B22" s="104" t="s">
        <v>1192</v>
      </c>
      <c r="C22" s="73">
        <v>0.1</v>
      </c>
      <c r="D22" s="7">
        <f t="shared" si="1"/>
        <v>0.2</v>
      </c>
    </row>
    <row r="23" spans="1:4" ht="15.75" x14ac:dyDescent="0.25">
      <c r="A23" s="9">
        <v>2261</v>
      </c>
      <c r="B23" s="104" t="s">
        <v>1573</v>
      </c>
      <c r="C23" s="73">
        <v>3.6</v>
      </c>
      <c r="D23" s="7">
        <f t="shared" si="1"/>
        <v>7.2</v>
      </c>
    </row>
    <row r="24" spans="1:4" ht="31.5" x14ac:dyDescent="0.25">
      <c r="A24" s="163">
        <v>2250</v>
      </c>
      <c r="B24" s="104" t="s">
        <v>1574</v>
      </c>
      <c r="C24" s="73">
        <v>0.61</v>
      </c>
      <c r="D24" s="7">
        <f t="shared" si="1"/>
        <v>1.22</v>
      </c>
    </row>
    <row r="25" spans="1:4" ht="30.75" customHeight="1" x14ac:dyDescent="0.25">
      <c r="A25" s="164"/>
      <c r="B25" s="104" t="s">
        <v>1575</v>
      </c>
      <c r="C25" s="73">
        <v>0.56000000000000005</v>
      </c>
      <c r="D25" s="7">
        <f t="shared" si="1"/>
        <v>1.1200000000000001</v>
      </c>
    </row>
    <row r="26" spans="1:4" ht="15.75" x14ac:dyDescent="0.25">
      <c r="A26" s="6">
        <v>2311</v>
      </c>
      <c r="B26" s="104" t="s">
        <v>1576</v>
      </c>
      <c r="C26" s="73">
        <v>0.13</v>
      </c>
      <c r="D26" s="7">
        <f t="shared" si="1"/>
        <v>0.26</v>
      </c>
    </row>
    <row r="27" spans="1:4" ht="15.75" x14ac:dyDescent="0.25">
      <c r="A27" s="9">
        <v>2312</v>
      </c>
      <c r="B27" s="104" t="s">
        <v>1577</v>
      </c>
      <c r="C27" s="73">
        <v>0.1</v>
      </c>
      <c r="D27" s="7">
        <f t="shared" si="1"/>
        <v>0.2</v>
      </c>
    </row>
    <row r="28" spans="1:4" ht="15.75" x14ac:dyDescent="0.25">
      <c r="A28" s="9">
        <v>2350</v>
      </c>
      <c r="B28" s="104" t="s">
        <v>1578</v>
      </c>
      <c r="C28" s="7">
        <v>0.04</v>
      </c>
      <c r="D28" s="7">
        <f t="shared" si="1"/>
        <v>0.08</v>
      </c>
    </row>
    <row r="29" spans="1:4" ht="15.75" x14ac:dyDescent="0.25">
      <c r="A29" s="9">
        <v>5120</v>
      </c>
      <c r="B29" s="104" t="s">
        <v>1579</v>
      </c>
      <c r="C29" s="73">
        <v>1.03</v>
      </c>
      <c r="D29" s="7">
        <f t="shared" si="1"/>
        <v>2.06</v>
      </c>
    </row>
    <row r="30" spans="1:4" ht="31.5" x14ac:dyDescent="0.25">
      <c r="A30" s="9">
        <v>5238</v>
      </c>
      <c r="B30" s="104" t="s">
        <v>1580</v>
      </c>
      <c r="C30" s="73">
        <v>0.88</v>
      </c>
      <c r="D30" s="7">
        <f t="shared" si="1"/>
        <v>1.76</v>
      </c>
    </row>
    <row r="31" spans="1:4" ht="15.75" x14ac:dyDescent="0.25">
      <c r="A31" s="13"/>
      <c r="B31" s="131" t="s">
        <v>6</v>
      </c>
      <c r="C31" s="12">
        <f>SUM(C16:C30)</f>
        <v>15.989999999999998</v>
      </c>
      <c r="D31" s="12">
        <f>SUM(D16:D30)</f>
        <v>31.979999999999997</v>
      </c>
    </row>
    <row r="32" spans="1:4" ht="15.75" x14ac:dyDescent="0.25">
      <c r="A32" s="13"/>
      <c r="B32" s="131" t="s">
        <v>7</v>
      </c>
      <c r="C32" s="14">
        <f>C14+C31</f>
        <v>61.2</v>
      </c>
      <c r="D32" s="12">
        <f>D14+D31</f>
        <v>122.4</v>
      </c>
    </row>
    <row r="33" spans="1:4" ht="15.75" x14ac:dyDescent="0.25">
      <c r="A33" s="22"/>
      <c r="B33" s="143"/>
      <c r="C33" s="23"/>
      <c r="D33" s="24"/>
    </row>
    <row r="34" spans="1:4" ht="15.6" customHeight="1" x14ac:dyDescent="0.25">
      <c r="A34" s="170" t="s">
        <v>9</v>
      </c>
      <c r="B34" s="171"/>
      <c r="C34" s="5"/>
      <c r="D34" s="16">
        <v>2</v>
      </c>
    </row>
    <row r="35" spans="1:4" ht="32.450000000000003" customHeight="1" x14ac:dyDescent="0.25">
      <c r="A35" s="170" t="s">
        <v>17</v>
      </c>
      <c r="B35" s="171"/>
      <c r="C35" s="21"/>
      <c r="D35" s="17">
        <f>D32/D34</f>
        <v>61.2</v>
      </c>
    </row>
    <row r="36" spans="1:4" ht="15.75" x14ac:dyDescent="0.25">
      <c r="A36" s="2"/>
      <c r="B36" s="119"/>
      <c r="C36" s="15"/>
      <c r="D36" s="15"/>
    </row>
  </sheetData>
  <mergeCells count="6">
    <mergeCell ref="A35:B35"/>
    <mergeCell ref="A1:D1"/>
    <mergeCell ref="A3:B3"/>
    <mergeCell ref="A5:D5"/>
    <mergeCell ref="A34:B34"/>
    <mergeCell ref="A24:A25"/>
  </mergeCells>
  <pageMargins left="0.70866141732283472" right="0.70866141732283472" top="0.74803149606299213" bottom="0.74803149606299213" header="0.31496062992125984" footer="0.31496062992125984"/>
  <pageSetup paperSize="9" scale="67" fitToHeight="0" orientation="portrait" r:id="rId1"/>
  <headerFooter>
    <oddFooter>&amp;C&amp;"Times New Roman,Regular"&amp;12&amp;P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D39"/>
  <sheetViews>
    <sheetView view="pageBreakPreview" topLeftCell="C4" zoomScale="110" zoomScaleNormal="100" zoomScaleSheetLayoutView="110" workbookViewId="0">
      <selection activeCell="E4" sqref="E1:K1048576"/>
    </sheetView>
  </sheetViews>
  <sheetFormatPr defaultRowHeight="15" x14ac:dyDescent="0.25"/>
  <cols>
    <col min="1" max="1" width="16.7109375" customWidth="1"/>
    <col min="2" max="2" width="89.7109375" style="92" customWidth="1"/>
    <col min="3" max="3" width="12.5703125" customWidth="1"/>
    <col min="4" max="4" width="22.28515625" customWidth="1"/>
  </cols>
  <sheetData>
    <row r="1" spans="1:4" ht="15.75" x14ac:dyDescent="0.25">
      <c r="A1" s="167" t="s">
        <v>10</v>
      </c>
      <c r="B1" s="167"/>
      <c r="C1" s="167"/>
      <c r="D1" s="167"/>
    </row>
    <row r="2" spans="1:4" ht="15.75" x14ac:dyDescent="0.25">
      <c r="A2" s="28"/>
      <c r="B2" s="116"/>
      <c r="C2" s="28"/>
      <c r="D2" s="28"/>
    </row>
    <row r="3" spans="1:4" ht="27.75" customHeight="1" x14ac:dyDescent="0.25">
      <c r="A3" s="168" t="s">
        <v>11</v>
      </c>
      <c r="B3" s="168"/>
      <c r="C3" s="28"/>
      <c r="D3" s="28"/>
    </row>
    <row r="4" spans="1:4" ht="15.75" x14ac:dyDescent="0.25">
      <c r="A4" s="31"/>
      <c r="B4" s="134"/>
      <c r="C4" s="28"/>
      <c r="D4" s="28"/>
    </row>
    <row r="5" spans="1:4" ht="32.450000000000003" customHeight="1" x14ac:dyDescent="0.25">
      <c r="A5" s="172" t="s">
        <v>880</v>
      </c>
      <c r="B5" s="172"/>
      <c r="C5" s="172"/>
      <c r="D5" s="172"/>
    </row>
    <row r="6" spans="1:4" ht="15" customHeight="1"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68.25" customHeight="1" x14ac:dyDescent="0.25">
      <c r="A10" s="9">
        <v>1100</v>
      </c>
      <c r="B10" s="147" t="s">
        <v>1602</v>
      </c>
      <c r="C10" s="79">
        <v>4.74</v>
      </c>
      <c r="D10" s="83">
        <f>C10*$D$34</f>
        <v>1943.4</v>
      </c>
    </row>
    <row r="11" spans="1:4" ht="35.25" customHeight="1" x14ac:dyDescent="0.25">
      <c r="A11" s="9">
        <v>1200</v>
      </c>
      <c r="B11" s="104" t="s">
        <v>1603</v>
      </c>
      <c r="C11" s="73">
        <f>ROUND(C10*0.2359,2)+0.07</f>
        <v>1.1900000000000002</v>
      </c>
      <c r="D11" s="83">
        <f t="shared" ref="D11:D12" si="0">C11*$D$34</f>
        <v>487.90000000000009</v>
      </c>
    </row>
    <row r="12" spans="1:4" ht="15.75" x14ac:dyDescent="0.25">
      <c r="A12" s="9">
        <v>2311</v>
      </c>
      <c r="B12" s="104" t="s">
        <v>742</v>
      </c>
      <c r="C12" s="73">
        <v>0.24</v>
      </c>
      <c r="D12" s="83">
        <f t="shared" si="0"/>
        <v>98.399999999999991</v>
      </c>
    </row>
    <row r="13" spans="1:4" ht="31.5" x14ac:dyDescent="0.25">
      <c r="A13" s="9">
        <v>5238</v>
      </c>
      <c r="B13" s="104" t="s">
        <v>743</v>
      </c>
      <c r="C13" s="73">
        <v>0.14000000000000001</v>
      </c>
      <c r="D13" s="83">
        <f>C13*$D$34</f>
        <v>57.400000000000006</v>
      </c>
    </row>
    <row r="14" spans="1:4" ht="15.75" x14ac:dyDescent="0.25">
      <c r="A14" s="13"/>
      <c r="B14" s="126" t="s">
        <v>4</v>
      </c>
      <c r="C14" s="74">
        <f>SUM(C10:C13)</f>
        <v>6.3100000000000005</v>
      </c>
      <c r="D14" s="82">
        <f>SUM(D10:D13)</f>
        <v>2587.1000000000004</v>
      </c>
    </row>
    <row r="15" spans="1:4" ht="15.75" x14ac:dyDescent="0.25">
      <c r="A15" s="6"/>
      <c r="B15" s="125" t="s">
        <v>5</v>
      </c>
      <c r="C15" s="71"/>
      <c r="D15" s="81"/>
    </row>
    <row r="16" spans="1:4" ht="196.9" customHeight="1" x14ac:dyDescent="0.25">
      <c r="A16" s="9">
        <v>1100</v>
      </c>
      <c r="B16" s="104" t="s">
        <v>1581</v>
      </c>
      <c r="C16" s="73">
        <f>0.24+2.05+0.69</f>
        <v>2.98</v>
      </c>
      <c r="D16" s="83">
        <f t="shared" ref="D16:D28" si="1">C16*$D$34</f>
        <v>1221.8</v>
      </c>
    </row>
    <row r="17" spans="1:4" ht="38.450000000000003" customHeight="1" x14ac:dyDescent="0.25">
      <c r="A17" s="9">
        <v>1200</v>
      </c>
      <c r="B17" s="104" t="s">
        <v>1582</v>
      </c>
      <c r="C17" s="73">
        <f>ROUND(C16*0.2359,2)</f>
        <v>0.7</v>
      </c>
      <c r="D17" s="83">
        <f t="shared" si="1"/>
        <v>287</v>
      </c>
    </row>
    <row r="18" spans="1:4" ht="15.75" x14ac:dyDescent="0.25">
      <c r="A18" s="9">
        <v>2210</v>
      </c>
      <c r="B18" s="104" t="s">
        <v>917</v>
      </c>
      <c r="C18" s="71">
        <v>0.03</v>
      </c>
      <c r="D18" s="83">
        <f t="shared" si="1"/>
        <v>12.299999999999999</v>
      </c>
    </row>
    <row r="19" spans="1:4" ht="15.75" x14ac:dyDescent="0.25">
      <c r="A19" s="9">
        <v>2220</v>
      </c>
      <c r="B19" s="104" t="s">
        <v>1604</v>
      </c>
      <c r="C19" s="71">
        <v>0.13</v>
      </c>
      <c r="D19" s="83">
        <f t="shared" si="1"/>
        <v>53.300000000000004</v>
      </c>
    </row>
    <row r="20" spans="1:4" ht="31.5" x14ac:dyDescent="0.25">
      <c r="A20" s="9">
        <v>2230</v>
      </c>
      <c r="B20" s="104" t="s">
        <v>1583</v>
      </c>
      <c r="C20" s="73">
        <v>0.02</v>
      </c>
      <c r="D20" s="83">
        <f t="shared" si="1"/>
        <v>8.1999999999999993</v>
      </c>
    </row>
    <row r="21" spans="1:4" ht="33.6" customHeight="1" x14ac:dyDescent="0.25">
      <c r="A21" s="9">
        <v>2243</v>
      </c>
      <c r="B21" s="104" t="s">
        <v>918</v>
      </c>
      <c r="C21" s="71">
        <v>0.01</v>
      </c>
      <c r="D21" s="83">
        <f t="shared" si="1"/>
        <v>4.0999999999999996</v>
      </c>
    </row>
    <row r="22" spans="1:4" ht="33.6" customHeight="1" x14ac:dyDescent="0.25">
      <c r="A22" s="9">
        <v>2244</v>
      </c>
      <c r="B22" s="104" t="s">
        <v>1605</v>
      </c>
      <c r="C22" s="73">
        <v>0.01</v>
      </c>
      <c r="D22" s="83">
        <f t="shared" si="1"/>
        <v>4.0999999999999996</v>
      </c>
    </row>
    <row r="23" spans="1:4" ht="15.75" x14ac:dyDescent="0.25">
      <c r="A23" s="9">
        <v>2261</v>
      </c>
      <c r="B23" s="104" t="s">
        <v>1606</v>
      </c>
      <c r="C23" s="73">
        <v>0.51</v>
      </c>
      <c r="D23" s="83">
        <f t="shared" si="1"/>
        <v>209.1</v>
      </c>
    </row>
    <row r="24" spans="1:4" ht="37.15" customHeight="1" x14ac:dyDescent="0.25">
      <c r="A24" s="163">
        <v>2250</v>
      </c>
      <c r="B24" s="104" t="s">
        <v>1607</v>
      </c>
      <c r="C24" s="73">
        <v>0.86</v>
      </c>
      <c r="D24" s="83">
        <f t="shared" si="1"/>
        <v>352.6</v>
      </c>
    </row>
    <row r="25" spans="1:4" ht="31.5" x14ac:dyDescent="0.25">
      <c r="A25" s="164"/>
      <c r="B25" s="104" t="s">
        <v>1608</v>
      </c>
      <c r="C25" s="73">
        <v>0.08</v>
      </c>
      <c r="D25" s="83">
        <f t="shared" si="1"/>
        <v>32.799999999999997</v>
      </c>
    </row>
    <row r="26" spans="1:4" ht="16.5" customHeight="1" x14ac:dyDescent="0.25">
      <c r="A26" s="9">
        <v>2311</v>
      </c>
      <c r="B26" s="104" t="s">
        <v>919</v>
      </c>
      <c r="C26" s="73">
        <v>0.02</v>
      </c>
      <c r="D26" s="83">
        <f t="shared" si="1"/>
        <v>8.1999999999999993</v>
      </c>
    </row>
    <row r="27" spans="1:4" ht="15.75" x14ac:dyDescent="0.25">
      <c r="A27" s="9">
        <v>2312</v>
      </c>
      <c r="B27" s="104" t="s">
        <v>1609</v>
      </c>
      <c r="C27" s="73">
        <v>0.01</v>
      </c>
      <c r="D27" s="83">
        <f t="shared" si="1"/>
        <v>4.0999999999999996</v>
      </c>
    </row>
    <row r="28" spans="1:4" ht="15.75" x14ac:dyDescent="0.25">
      <c r="A28" s="9">
        <v>2350</v>
      </c>
      <c r="B28" s="104" t="s">
        <v>920</v>
      </c>
      <c r="C28" s="71">
        <v>0.01</v>
      </c>
      <c r="D28" s="83">
        <f t="shared" si="1"/>
        <v>4.0999999999999996</v>
      </c>
    </row>
    <row r="29" spans="1:4" ht="15.75" x14ac:dyDescent="0.25">
      <c r="A29" s="9">
        <v>5120</v>
      </c>
      <c r="B29" s="104" t="s">
        <v>1610</v>
      </c>
      <c r="C29" s="71">
        <v>0.15</v>
      </c>
      <c r="D29" s="83">
        <f t="shared" ref="D29:D30" si="2">C29*$D$34</f>
        <v>61.5</v>
      </c>
    </row>
    <row r="30" spans="1:4" ht="30.75" customHeight="1" x14ac:dyDescent="0.25">
      <c r="A30" s="9">
        <v>5238</v>
      </c>
      <c r="B30" s="104" t="s">
        <v>1611</v>
      </c>
      <c r="C30" s="71">
        <v>0.13</v>
      </c>
      <c r="D30" s="83">
        <f t="shared" si="2"/>
        <v>53.300000000000004</v>
      </c>
    </row>
    <row r="31" spans="1:4" ht="15.75" x14ac:dyDescent="0.25">
      <c r="A31" s="13"/>
      <c r="B31" s="131" t="s">
        <v>6</v>
      </c>
      <c r="C31" s="84">
        <f>SUM(C16:C30)</f>
        <v>5.6499999999999986</v>
      </c>
      <c r="D31" s="85">
        <f>SUM(D16:D30)</f>
        <v>2316.4999999999995</v>
      </c>
    </row>
    <row r="32" spans="1:4" ht="15.75" x14ac:dyDescent="0.25">
      <c r="A32" s="13"/>
      <c r="B32" s="131" t="s">
        <v>7</v>
      </c>
      <c r="C32" s="84">
        <f>C14+C31</f>
        <v>11.959999999999999</v>
      </c>
      <c r="D32" s="85">
        <f>D14+D31</f>
        <v>4903.6000000000004</v>
      </c>
    </row>
    <row r="33" spans="1:4" ht="15.75" x14ac:dyDescent="0.25">
      <c r="A33" s="2"/>
      <c r="B33" s="119"/>
      <c r="C33" s="2"/>
      <c r="D33" s="2"/>
    </row>
    <row r="34" spans="1:4" ht="15.75" x14ac:dyDescent="0.25">
      <c r="A34" s="170" t="s">
        <v>9</v>
      </c>
      <c r="B34" s="171"/>
      <c r="C34" s="10"/>
      <c r="D34" s="6">
        <v>410</v>
      </c>
    </row>
    <row r="35" spans="1:4" ht="31.15" customHeight="1" x14ac:dyDescent="0.25">
      <c r="A35" s="170" t="s">
        <v>17</v>
      </c>
      <c r="B35" s="171"/>
      <c r="C35" s="10"/>
      <c r="D35" s="18">
        <f>D32/D34</f>
        <v>11.96</v>
      </c>
    </row>
    <row r="36" spans="1:4" x14ac:dyDescent="0.25">
      <c r="A36" s="1"/>
      <c r="B36" s="133"/>
      <c r="C36" s="1"/>
      <c r="D36" s="1"/>
    </row>
    <row r="37" spans="1:4" x14ac:dyDescent="0.25">
      <c r="A37" s="1"/>
    </row>
    <row r="39" spans="1:4" x14ac:dyDescent="0.25">
      <c r="B39" s="137"/>
    </row>
  </sheetData>
  <mergeCells count="6">
    <mergeCell ref="A35:B35"/>
    <mergeCell ref="A1:D1"/>
    <mergeCell ref="A3:B3"/>
    <mergeCell ref="A5:D5"/>
    <mergeCell ref="A34:B34"/>
    <mergeCell ref="A24:A25"/>
  </mergeCells>
  <pageMargins left="0.70866141732283472" right="0.70866141732283472" top="0.74803149606299213" bottom="0.74803149606299213" header="0.31496062992125984" footer="0.31496062992125984"/>
  <pageSetup paperSize="9" scale="61" fitToHeight="0" orientation="portrait" r:id="rId1"/>
  <headerFooter>
    <oddFooter>&amp;C&amp;"Times New Roman,Regular"&amp;12&amp;P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D37"/>
  <sheetViews>
    <sheetView view="pageBreakPreview" topLeftCell="A40" zoomScaleNormal="100" zoomScaleSheetLayoutView="100" workbookViewId="0">
      <selection activeCell="E1" sqref="E1:J1048576"/>
    </sheetView>
  </sheetViews>
  <sheetFormatPr defaultRowHeight="15" x14ac:dyDescent="0.25"/>
  <cols>
    <col min="1" max="1" width="15.28515625" customWidth="1"/>
    <col min="2" max="2" width="89.42578125" style="92" customWidth="1"/>
    <col min="3" max="3" width="12.5703125" customWidth="1"/>
    <col min="4" max="4" width="21.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68" t="s">
        <v>881</v>
      </c>
      <c r="B5" s="168"/>
      <c r="C5" s="168"/>
      <c r="D5" s="168"/>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63" x14ac:dyDescent="0.25">
      <c r="A10" s="9">
        <v>1100</v>
      </c>
      <c r="B10" s="147" t="s">
        <v>1612</v>
      </c>
      <c r="C10" s="79">
        <v>4.74</v>
      </c>
      <c r="D10" s="19">
        <f>C10*$D$34</f>
        <v>440.82</v>
      </c>
    </row>
    <row r="11" spans="1:4" ht="31.5" x14ac:dyDescent="0.25">
      <c r="A11" s="9">
        <v>1200</v>
      </c>
      <c r="B11" s="104" t="s">
        <v>1613</v>
      </c>
      <c r="C11" s="73">
        <f>ROUND(C10*0.2359,2)+0.07</f>
        <v>1.1900000000000002</v>
      </c>
      <c r="D11" s="19">
        <f t="shared" ref="D11:D13" si="0">C11*$D$34</f>
        <v>110.67000000000002</v>
      </c>
    </row>
    <row r="12" spans="1:4" ht="15.75" x14ac:dyDescent="0.25">
      <c r="A12" s="9">
        <v>2311</v>
      </c>
      <c r="B12" s="104" t="s">
        <v>548</v>
      </c>
      <c r="C12" s="73">
        <v>0.24</v>
      </c>
      <c r="D12" s="19">
        <f t="shared" si="0"/>
        <v>22.32</v>
      </c>
    </row>
    <row r="13" spans="1:4" ht="31.5" x14ac:dyDescent="0.25">
      <c r="A13" s="9">
        <v>5238</v>
      </c>
      <c r="B13" s="104" t="s">
        <v>549</v>
      </c>
      <c r="C13" s="73">
        <v>0.14000000000000001</v>
      </c>
      <c r="D13" s="19">
        <f t="shared" si="0"/>
        <v>13.020000000000001</v>
      </c>
    </row>
    <row r="14" spans="1:4" ht="15.75" x14ac:dyDescent="0.25">
      <c r="A14" s="13"/>
      <c r="B14" s="126" t="s">
        <v>4</v>
      </c>
      <c r="C14" s="74">
        <f>SUM(C10:C13)</f>
        <v>6.3100000000000005</v>
      </c>
      <c r="D14" s="75">
        <f>SUM(D10:D13)</f>
        <v>586.83000000000004</v>
      </c>
    </row>
    <row r="15" spans="1:4" ht="15.75" x14ac:dyDescent="0.25">
      <c r="A15" s="6"/>
      <c r="B15" s="125" t="s">
        <v>5</v>
      </c>
      <c r="C15" s="71"/>
      <c r="D15" s="76"/>
    </row>
    <row r="16" spans="1:4" ht="205.9" customHeight="1" x14ac:dyDescent="0.25">
      <c r="A16" s="9">
        <v>1100</v>
      </c>
      <c r="B16" s="104" t="s">
        <v>1584</v>
      </c>
      <c r="C16" s="73">
        <f>0.24+2.05+0.69</f>
        <v>2.98</v>
      </c>
      <c r="D16" s="7">
        <f t="shared" ref="D16:D30" si="1">C16*$D$34</f>
        <v>277.14</v>
      </c>
    </row>
    <row r="17" spans="1:4" ht="42" customHeight="1" x14ac:dyDescent="0.25">
      <c r="A17" s="9">
        <v>1200</v>
      </c>
      <c r="B17" s="104" t="s">
        <v>1585</v>
      </c>
      <c r="C17" s="73">
        <f>ROUND(C16*0.2359,2)</f>
        <v>0.7</v>
      </c>
      <c r="D17" s="7">
        <f t="shared" si="1"/>
        <v>65.099999999999994</v>
      </c>
    </row>
    <row r="18" spans="1:4" ht="15.75" x14ac:dyDescent="0.25">
      <c r="A18" s="9">
        <v>2210</v>
      </c>
      <c r="B18" s="104" t="s">
        <v>921</v>
      </c>
      <c r="C18" s="71">
        <v>0.03</v>
      </c>
      <c r="D18" s="7">
        <f t="shared" si="1"/>
        <v>2.79</v>
      </c>
    </row>
    <row r="19" spans="1:4" ht="17.45" customHeight="1" x14ac:dyDescent="0.25">
      <c r="A19" s="9">
        <v>2220</v>
      </c>
      <c r="B19" s="104" t="s">
        <v>1614</v>
      </c>
      <c r="C19" s="71">
        <v>0.13</v>
      </c>
      <c r="D19" s="7">
        <f t="shared" si="1"/>
        <v>12.09</v>
      </c>
    </row>
    <row r="20" spans="1:4" ht="31.5" x14ac:dyDescent="0.25">
      <c r="A20" s="9">
        <v>2230</v>
      </c>
      <c r="B20" s="104" t="s">
        <v>1586</v>
      </c>
      <c r="C20" s="73">
        <v>0.02</v>
      </c>
      <c r="D20" s="7">
        <f t="shared" si="1"/>
        <v>1.86</v>
      </c>
    </row>
    <row r="21" spans="1:4" ht="31.5" x14ac:dyDescent="0.25">
      <c r="A21" s="9">
        <v>2243</v>
      </c>
      <c r="B21" s="104" t="s">
        <v>922</v>
      </c>
      <c r="C21" s="71">
        <v>0.01</v>
      </c>
      <c r="D21" s="7">
        <f t="shared" si="1"/>
        <v>0.93</v>
      </c>
    </row>
    <row r="22" spans="1:4" ht="31.5" x14ac:dyDescent="0.25">
      <c r="A22" s="9">
        <v>2244</v>
      </c>
      <c r="B22" s="104" t="s">
        <v>1615</v>
      </c>
      <c r="C22" s="73">
        <v>0.01</v>
      </c>
      <c r="D22" s="7">
        <f t="shared" ref="D22" si="2">C22*$D$34</f>
        <v>0.93</v>
      </c>
    </row>
    <row r="23" spans="1:4" ht="15.75" x14ac:dyDescent="0.25">
      <c r="A23" s="9">
        <v>2261</v>
      </c>
      <c r="B23" s="104" t="s">
        <v>1616</v>
      </c>
      <c r="C23" s="73">
        <v>0.51</v>
      </c>
      <c r="D23" s="7">
        <f t="shared" si="1"/>
        <v>47.43</v>
      </c>
    </row>
    <row r="24" spans="1:4" ht="37.15" customHeight="1" x14ac:dyDescent="0.25">
      <c r="A24" s="163">
        <v>2250</v>
      </c>
      <c r="B24" s="104" t="s">
        <v>1617</v>
      </c>
      <c r="C24" s="73">
        <v>0.86</v>
      </c>
      <c r="D24" s="7">
        <f t="shared" si="1"/>
        <v>79.98</v>
      </c>
    </row>
    <row r="25" spans="1:4" ht="31.5" x14ac:dyDescent="0.25">
      <c r="A25" s="164"/>
      <c r="B25" s="104" t="s">
        <v>1618</v>
      </c>
      <c r="C25" s="73">
        <v>0.08</v>
      </c>
      <c r="D25" s="7">
        <f t="shared" si="1"/>
        <v>7.44</v>
      </c>
    </row>
    <row r="26" spans="1:4" ht="15.75" x14ac:dyDescent="0.25">
      <c r="A26" s="9">
        <v>2311</v>
      </c>
      <c r="B26" s="104" t="s">
        <v>923</v>
      </c>
      <c r="C26" s="73">
        <v>0.02</v>
      </c>
      <c r="D26" s="7">
        <f t="shared" si="1"/>
        <v>1.86</v>
      </c>
    </row>
    <row r="27" spans="1:4" ht="15.75" customHeight="1" x14ac:dyDescent="0.25">
      <c r="A27" s="9">
        <v>2312</v>
      </c>
      <c r="B27" s="104" t="s">
        <v>1619</v>
      </c>
      <c r="C27" s="73">
        <v>0.01</v>
      </c>
      <c r="D27" s="7">
        <f t="shared" si="1"/>
        <v>0.93</v>
      </c>
    </row>
    <row r="28" spans="1:4" ht="15.75" x14ac:dyDescent="0.25">
      <c r="A28" s="9">
        <v>2350</v>
      </c>
      <c r="B28" s="104" t="s">
        <v>924</v>
      </c>
      <c r="C28" s="71">
        <v>0.01</v>
      </c>
      <c r="D28" s="7">
        <f t="shared" si="1"/>
        <v>0.93</v>
      </c>
    </row>
    <row r="29" spans="1:4" ht="15.75" x14ac:dyDescent="0.25">
      <c r="A29" s="9">
        <v>5120</v>
      </c>
      <c r="B29" s="104" t="s">
        <v>1620</v>
      </c>
      <c r="C29" s="71">
        <v>0.15</v>
      </c>
      <c r="D29" s="7">
        <f t="shared" si="1"/>
        <v>13.95</v>
      </c>
    </row>
    <row r="30" spans="1:4" ht="15.75" x14ac:dyDescent="0.25">
      <c r="A30" s="9">
        <v>5238</v>
      </c>
      <c r="B30" s="104" t="s">
        <v>1621</v>
      </c>
      <c r="C30" s="71">
        <v>0.13</v>
      </c>
      <c r="D30" s="7">
        <f t="shared" si="1"/>
        <v>12.09</v>
      </c>
    </row>
    <row r="31" spans="1:4" ht="15.75" x14ac:dyDescent="0.25">
      <c r="A31" s="13"/>
      <c r="B31" s="131" t="s">
        <v>6</v>
      </c>
      <c r="C31" s="74">
        <f>SUM(C16:C30)</f>
        <v>5.6499999999999986</v>
      </c>
      <c r="D31" s="75">
        <f>SUM(D16:D30)</f>
        <v>525.45000000000016</v>
      </c>
    </row>
    <row r="32" spans="1:4" ht="15.75" x14ac:dyDescent="0.25">
      <c r="A32" s="13"/>
      <c r="B32" s="131" t="s">
        <v>221</v>
      </c>
      <c r="C32" s="74">
        <f>C31+C14</f>
        <v>11.959999999999999</v>
      </c>
      <c r="D32" s="75">
        <f>D31+D14</f>
        <v>1112.2800000000002</v>
      </c>
    </row>
    <row r="33" spans="1:4" ht="15.75" x14ac:dyDescent="0.25">
      <c r="A33" s="2"/>
      <c r="B33" s="119"/>
      <c r="C33" s="2"/>
      <c r="D33" s="2"/>
    </row>
    <row r="34" spans="1:4" ht="15.75" x14ac:dyDescent="0.25">
      <c r="A34" s="170" t="s">
        <v>9</v>
      </c>
      <c r="B34" s="171"/>
      <c r="C34" s="10"/>
      <c r="D34" s="6">
        <v>93</v>
      </c>
    </row>
    <row r="35" spans="1:4" ht="31.9" customHeight="1" x14ac:dyDescent="0.25">
      <c r="A35" s="170" t="s">
        <v>17</v>
      </c>
      <c r="B35" s="171"/>
      <c r="C35" s="10"/>
      <c r="D35" s="18">
        <f>D32/D34</f>
        <v>11.960000000000003</v>
      </c>
    </row>
    <row r="36" spans="1:4" x14ac:dyDescent="0.25">
      <c r="A36" s="1"/>
      <c r="B36" s="133"/>
      <c r="C36" s="1"/>
      <c r="D36" s="1"/>
    </row>
    <row r="37" spans="1:4" x14ac:dyDescent="0.25">
      <c r="A37" s="1"/>
    </row>
  </sheetData>
  <mergeCells count="6">
    <mergeCell ref="A35:B35"/>
    <mergeCell ref="A1:D1"/>
    <mergeCell ref="A3:B3"/>
    <mergeCell ref="A5:D5"/>
    <mergeCell ref="A34:B34"/>
    <mergeCell ref="A24:A25"/>
  </mergeCells>
  <pageMargins left="0.70866141732283472" right="0.70866141732283472" top="0.74803149606299213" bottom="0.74803149606299213" header="0.31496062992125984" footer="0.31496062992125984"/>
  <pageSetup paperSize="9" scale="62" fitToHeight="0" orientation="portrait" r:id="rId1"/>
  <headerFooter>
    <oddFooter>&amp;C&amp;"Times New Roman,Regular"&amp;12&amp;P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36"/>
  <sheetViews>
    <sheetView tabSelected="1" view="pageBreakPreview" topLeftCell="A16" zoomScale="60" zoomScaleNormal="100" workbookViewId="0">
      <selection activeCell="E1" sqref="E1:K1048576"/>
    </sheetView>
  </sheetViews>
  <sheetFormatPr defaultRowHeight="15" x14ac:dyDescent="0.25"/>
  <cols>
    <col min="1" max="1" width="15.28515625" customWidth="1"/>
    <col min="2" max="2" width="80.42578125" style="92" customWidth="1"/>
    <col min="3" max="3" width="12.5703125" customWidth="1"/>
    <col min="4" max="4" width="20.7109375" customWidth="1"/>
  </cols>
  <sheetData>
    <row r="1" spans="1:4" ht="15.75" x14ac:dyDescent="0.25">
      <c r="A1" s="167" t="s">
        <v>10</v>
      </c>
      <c r="B1" s="167"/>
      <c r="C1" s="167"/>
      <c r="D1" s="167"/>
    </row>
    <row r="2" spans="1:4" ht="15.75" x14ac:dyDescent="0.25">
      <c r="A2" s="149"/>
      <c r="B2" s="148"/>
      <c r="C2" s="149"/>
      <c r="D2" s="149"/>
    </row>
    <row r="3" spans="1:4" ht="15.75" x14ac:dyDescent="0.25">
      <c r="A3" s="168" t="s">
        <v>11</v>
      </c>
      <c r="B3" s="168"/>
      <c r="C3" s="149"/>
      <c r="D3" s="149"/>
    </row>
    <row r="4" spans="1:4" ht="15.75" x14ac:dyDescent="0.25">
      <c r="A4" s="150"/>
      <c r="B4" s="134"/>
      <c r="C4" s="149"/>
      <c r="D4" s="149"/>
    </row>
    <row r="5" spans="1:4" ht="33.75" customHeight="1" x14ac:dyDescent="0.25">
      <c r="A5" s="169" t="s">
        <v>1697</v>
      </c>
      <c r="B5" s="169"/>
      <c r="C5" s="169"/>
      <c r="D5" s="169"/>
    </row>
    <row r="6" spans="1:4" ht="15.75" x14ac:dyDescent="0.25">
      <c r="A6" s="151"/>
      <c r="B6" s="138"/>
      <c r="C6" s="151"/>
      <c r="D6" s="151"/>
    </row>
    <row r="7" spans="1:4" ht="20.45" customHeight="1" x14ac:dyDescent="0.25">
      <c r="A7" s="2" t="s">
        <v>12</v>
      </c>
      <c r="B7" s="119"/>
      <c r="C7" s="152"/>
      <c r="D7" s="153"/>
    </row>
    <row r="8" spans="1:4" ht="90.75" customHeight="1" x14ac:dyDescent="0.25">
      <c r="A8" s="4" t="s">
        <v>0</v>
      </c>
      <c r="B8" s="120" t="s">
        <v>1</v>
      </c>
      <c r="C8" s="5" t="s">
        <v>8</v>
      </c>
      <c r="D8" s="5" t="s">
        <v>2</v>
      </c>
    </row>
    <row r="9" spans="1:4" ht="15.75" x14ac:dyDescent="0.25">
      <c r="A9" s="6"/>
      <c r="B9" s="122" t="s">
        <v>3</v>
      </c>
      <c r="C9" s="7"/>
      <c r="D9" s="8"/>
    </row>
    <row r="10" spans="1:4" ht="82.5" customHeight="1" x14ac:dyDescent="0.25">
      <c r="A10" s="9">
        <v>1100</v>
      </c>
      <c r="B10" s="145" t="s">
        <v>1677</v>
      </c>
      <c r="C10" s="73">
        <v>122.56</v>
      </c>
      <c r="D10" s="19">
        <f>C10*$D$34</f>
        <v>367.68</v>
      </c>
    </row>
    <row r="11" spans="1:4" ht="52.9" customHeight="1" x14ac:dyDescent="0.25">
      <c r="A11" s="9">
        <v>1200</v>
      </c>
      <c r="B11" s="145" t="s">
        <v>1678</v>
      </c>
      <c r="C11" s="73">
        <f>ROUND(C10*0.2359,2)+1.69</f>
        <v>30.6</v>
      </c>
      <c r="D11" s="19">
        <f t="shared" ref="D11:D13" si="0">C11*$D$34</f>
        <v>91.800000000000011</v>
      </c>
    </row>
    <row r="12" spans="1:4" ht="15.75" x14ac:dyDescent="0.25">
      <c r="A12" s="9">
        <v>2311</v>
      </c>
      <c r="B12" s="104" t="s">
        <v>1681</v>
      </c>
      <c r="C12" s="73">
        <v>0.03</v>
      </c>
      <c r="D12" s="19">
        <f t="shared" si="0"/>
        <v>0.09</v>
      </c>
    </row>
    <row r="13" spans="1:4" ht="31.5" x14ac:dyDescent="0.25">
      <c r="A13" s="9">
        <v>5238</v>
      </c>
      <c r="B13" s="104" t="s">
        <v>1682</v>
      </c>
      <c r="C13" s="73">
        <v>0.01</v>
      </c>
      <c r="D13" s="19">
        <f t="shared" si="0"/>
        <v>0.03</v>
      </c>
    </row>
    <row r="14" spans="1:4" ht="15.75" x14ac:dyDescent="0.25">
      <c r="A14" s="11"/>
      <c r="B14" s="126" t="s">
        <v>4</v>
      </c>
      <c r="C14" s="12">
        <f>SUM(C10:C13)</f>
        <v>153.19999999999999</v>
      </c>
      <c r="D14" s="12">
        <f>SUM(D10:D13)</f>
        <v>459.59999999999997</v>
      </c>
    </row>
    <row r="15" spans="1:4" ht="15.75" x14ac:dyDescent="0.25">
      <c r="A15" s="9"/>
      <c r="B15" s="125" t="s">
        <v>5</v>
      </c>
      <c r="C15" s="7"/>
      <c r="D15" s="7"/>
    </row>
    <row r="16" spans="1:4" ht="254.25" customHeight="1" x14ac:dyDescent="0.25">
      <c r="A16" s="9">
        <v>1100</v>
      </c>
      <c r="B16" s="145" t="s">
        <v>1679</v>
      </c>
      <c r="C16" s="71">
        <f>0.24+2.05+8.23+1.17</f>
        <v>11.69</v>
      </c>
      <c r="D16" s="7">
        <f>C16*$D$34</f>
        <v>35.07</v>
      </c>
    </row>
    <row r="17" spans="1:4" ht="31.5" x14ac:dyDescent="0.25">
      <c r="A17" s="9">
        <v>1200</v>
      </c>
      <c r="B17" s="145" t="s">
        <v>1680</v>
      </c>
      <c r="C17" s="73">
        <f>ROUND(C16*0.2359,2)</f>
        <v>2.76</v>
      </c>
      <c r="D17" s="7">
        <f t="shared" ref="D17:D30" si="1">C17*$D$34</f>
        <v>8.2799999999999994</v>
      </c>
    </row>
    <row r="18" spans="1:4" ht="15.75" x14ac:dyDescent="0.25">
      <c r="A18" s="9">
        <v>2210</v>
      </c>
      <c r="B18" s="104" t="s">
        <v>1683</v>
      </c>
      <c r="C18" s="7">
        <v>0.71</v>
      </c>
      <c r="D18" s="7">
        <f t="shared" si="1"/>
        <v>2.13</v>
      </c>
    </row>
    <row r="19" spans="1:4" ht="15.75" customHeight="1" x14ac:dyDescent="0.25">
      <c r="A19" s="9">
        <v>2220</v>
      </c>
      <c r="B19" s="104" t="s">
        <v>1684</v>
      </c>
      <c r="C19" s="7">
        <v>3.12</v>
      </c>
      <c r="D19" s="7">
        <f t="shared" si="1"/>
        <v>9.36</v>
      </c>
    </row>
    <row r="20" spans="1:4" ht="30.6" customHeight="1" x14ac:dyDescent="0.25">
      <c r="A20" s="20">
        <v>2230</v>
      </c>
      <c r="B20" s="104" t="s">
        <v>1685</v>
      </c>
      <c r="C20" s="73">
        <v>0.42</v>
      </c>
      <c r="D20" s="7">
        <f t="shared" si="1"/>
        <v>1.26</v>
      </c>
    </row>
    <row r="21" spans="1:4" ht="31.5" x14ac:dyDescent="0.25">
      <c r="A21" s="9">
        <v>2243</v>
      </c>
      <c r="B21" s="124" t="s">
        <v>1686</v>
      </c>
      <c r="C21" s="73">
        <v>0.13</v>
      </c>
      <c r="D21" s="7">
        <f t="shared" si="1"/>
        <v>0.39</v>
      </c>
    </row>
    <row r="22" spans="1:4" ht="31.5" x14ac:dyDescent="0.25">
      <c r="A22" s="9">
        <v>2244</v>
      </c>
      <c r="B22" s="104" t="s">
        <v>1687</v>
      </c>
      <c r="C22" s="73">
        <v>0.33</v>
      </c>
      <c r="D22" s="7">
        <f t="shared" si="1"/>
        <v>0.99</v>
      </c>
    </row>
    <row r="23" spans="1:4" ht="15.75" x14ac:dyDescent="0.25">
      <c r="A23" s="9">
        <v>2261</v>
      </c>
      <c r="B23" s="104" t="s">
        <v>1688</v>
      </c>
      <c r="C23" s="73">
        <v>12.26</v>
      </c>
      <c r="D23" s="7">
        <f t="shared" si="1"/>
        <v>36.78</v>
      </c>
    </row>
    <row r="24" spans="1:4" ht="31.5" x14ac:dyDescent="0.25">
      <c r="A24" s="163">
        <v>2250</v>
      </c>
      <c r="B24" s="104" t="s">
        <v>1690</v>
      </c>
      <c r="C24" s="73">
        <v>2.09</v>
      </c>
      <c r="D24" s="7">
        <f t="shared" si="1"/>
        <v>6.27</v>
      </c>
    </row>
    <row r="25" spans="1:4" ht="47.25" x14ac:dyDescent="0.25">
      <c r="A25" s="164"/>
      <c r="B25" s="104" t="s">
        <v>1689</v>
      </c>
      <c r="C25" s="73">
        <v>1.9</v>
      </c>
      <c r="D25" s="7">
        <f t="shared" si="1"/>
        <v>5.6999999999999993</v>
      </c>
    </row>
    <row r="26" spans="1:4" ht="15.75" x14ac:dyDescent="0.25">
      <c r="A26" s="6">
        <v>2311</v>
      </c>
      <c r="B26" s="104" t="s">
        <v>1691</v>
      </c>
      <c r="C26" s="73">
        <v>0.45</v>
      </c>
      <c r="D26" s="7">
        <f t="shared" si="1"/>
        <v>1.35</v>
      </c>
    </row>
    <row r="27" spans="1:4" ht="15.75" x14ac:dyDescent="0.25">
      <c r="A27" s="9">
        <v>2312</v>
      </c>
      <c r="B27" s="104" t="s">
        <v>1692</v>
      </c>
      <c r="C27" s="73">
        <v>0.36</v>
      </c>
      <c r="D27" s="7">
        <f t="shared" si="1"/>
        <v>1.08</v>
      </c>
    </row>
    <row r="28" spans="1:4" ht="15.75" x14ac:dyDescent="0.25">
      <c r="A28" s="9">
        <v>2350</v>
      </c>
      <c r="B28" s="104" t="s">
        <v>1693</v>
      </c>
      <c r="C28" s="7">
        <v>0.13</v>
      </c>
      <c r="D28" s="7">
        <f t="shared" si="1"/>
        <v>0.39</v>
      </c>
    </row>
    <row r="29" spans="1:4" ht="15.75" x14ac:dyDescent="0.25">
      <c r="A29" s="9">
        <v>5120</v>
      </c>
      <c r="B29" s="104" t="s">
        <v>1694</v>
      </c>
      <c r="C29" s="73">
        <v>3.51</v>
      </c>
      <c r="D29" s="7">
        <f t="shared" si="1"/>
        <v>10.53</v>
      </c>
    </row>
    <row r="30" spans="1:4" ht="31.5" x14ac:dyDescent="0.25">
      <c r="A30" s="9">
        <v>5238</v>
      </c>
      <c r="B30" s="104" t="s">
        <v>1695</v>
      </c>
      <c r="C30" s="73">
        <v>3.01</v>
      </c>
      <c r="D30" s="7">
        <f t="shared" si="1"/>
        <v>9.0299999999999994</v>
      </c>
    </row>
    <row r="31" spans="1:4" ht="15.75" x14ac:dyDescent="0.25">
      <c r="A31" s="13"/>
      <c r="B31" s="131" t="s">
        <v>6</v>
      </c>
      <c r="C31" s="12">
        <f>SUM(C16:C30)</f>
        <v>42.870000000000005</v>
      </c>
      <c r="D31" s="12">
        <f>SUM(D16:D30)</f>
        <v>128.60999999999999</v>
      </c>
    </row>
    <row r="32" spans="1:4" ht="15.75" x14ac:dyDescent="0.25">
      <c r="A32" s="13"/>
      <c r="B32" s="131" t="s">
        <v>7</v>
      </c>
      <c r="C32" s="14">
        <f>C14+C31</f>
        <v>196.07</v>
      </c>
      <c r="D32" s="12">
        <f>D14+D31</f>
        <v>588.20999999999992</v>
      </c>
    </row>
    <row r="33" spans="1:4" ht="15.75" x14ac:dyDescent="0.25">
      <c r="A33" s="22"/>
      <c r="B33" s="143"/>
      <c r="C33" s="23"/>
      <c r="D33" s="24"/>
    </row>
    <row r="34" spans="1:4" ht="15.75" customHeight="1" x14ac:dyDescent="0.25">
      <c r="A34" s="170" t="s">
        <v>9</v>
      </c>
      <c r="B34" s="171"/>
      <c r="C34" s="5"/>
      <c r="D34" s="16">
        <v>3</v>
      </c>
    </row>
    <row r="35" spans="1:4" ht="15.75" customHeight="1" x14ac:dyDescent="0.25">
      <c r="A35" s="170" t="s">
        <v>17</v>
      </c>
      <c r="B35" s="171"/>
      <c r="C35" s="21"/>
      <c r="D35" s="17">
        <f>D32/D34</f>
        <v>196.06999999999996</v>
      </c>
    </row>
    <row r="36" spans="1:4" ht="15.75" x14ac:dyDescent="0.25">
      <c r="A36" s="2"/>
      <c r="B36" s="119"/>
      <c r="C36" s="15"/>
      <c r="D36" s="15"/>
    </row>
  </sheetData>
  <mergeCells count="6">
    <mergeCell ref="A24:A25"/>
    <mergeCell ref="A34:B34"/>
    <mergeCell ref="A35:B35"/>
    <mergeCell ref="A1:D1"/>
    <mergeCell ref="A3:B3"/>
    <mergeCell ref="A5:D5"/>
  </mergeCells>
  <pageMargins left="0.7" right="0.7" top="0.75" bottom="0.75" header="0.3" footer="0.3"/>
  <pageSetup paperSize="9" scale="66"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D24"/>
  <sheetViews>
    <sheetView view="pageBreakPreview" topLeftCell="E1" zoomScaleNormal="100" zoomScaleSheetLayoutView="100" workbookViewId="0">
      <selection activeCell="E1" sqref="E1:Y1048576"/>
    </sheetView>
  </sheetViews>
  <sheetFormatPr defaultRowHeight="15" x14ac:dyDescent="0.25"/>
  <cols>
    <col min="1" max="1" width="15.85546875" customWidth="1"/>
    <col min="2" max="2" width="74.5703125" style="92" customWidth="1"/>
    <col min="3" max="3" width="12.5703125" customWidth="1"/>
    <col min="4" max="4" width="21.5703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1675</v>
      </c>
      <c r="B5" s="172"/>
      <c r="C5" s="172"/>
      <c r="D5" s="172"/>
    </row>
    <row r="6" spans="1:4" ht="15.75" x14ac:dyDescent="0.25">
      <c r="A6" s="2"/>
      <c r="B6" s="119"/>
      <c r="C6" s="2"/>
      <c r="D6" s="2"/>
    </row>
    <row r="7" spans="1:4" ht="15.75" x14ac:dyDescent="0.25">
      <c r="A7" s="2" t="s">
        <v>12</v>
      </c>
      <c r="B7" s="119"/>
      <c r="C7" s="2"/>
      <c r="D7" s="2"/>
    </row>
    <row r="8" spans="1:4" ht="78.75" x14ac:dyDescent="0.25">
      <c r="A8" s="4" t="s">
        <v>0</v>
      </c>
      <c r="B8" s="120" t="s">
        <v>1</v>
      </c>
      <c r="C8" s="4" t="s">
        <v>8</v>
      </c>
      <c r="D8" s="4" t="s">
        <v>2</v>
      </c>
    </row>
    <row r="9" spans="1:4" ht="15.75" x14ac:dyDescent="0.25">
      <c r="A9" s="6"/>
      <c r="B9" s="122" t="s">
        <v>3</v>
      </c>
      <c r="C9" s="71"/>
      <c r="D9" s="72"/>
    </row>
    <row r="10" spans="1:4" ht="70.5" customHeight="1" x14ac:dyDescent="0.25">
      <c r="A10" s="9">
        <v>1100</v>
      </c>
      <c r="B10" s="104" t="s">
        <v>1587</v>
      </c>
      <c r="C10" s="73">
        <v>0.28000000000000003</v>
      </c>
      <c r="D10" s="7">
        <f>C10*$D$21</f>
        <v>7.0000000000000009</v>
      </c>
    </row>
    <row r="11" spans="1:4" ht="37.9" customHeight="1" x14ac:dyDescent="0.25">
      <c r="A11" s="9">
        <v>1200</v>
      </c>
      <c r="B11" s="104" t="s">
        <v>1588</v>
      </c>
      <c r="C11" s="73">
        <f>ROUND(C10*0.2359,2)</f>
        <v>7.0000000000000007E-2</v>
      </c>
      <c r="D11" s="7">
        <f t="shared" ref="D11:D13" si="0">C11*$D$21</f>
        <v>1.7500000000000002</v>
      </c>
    </row>
    <row r="12" spans="1:4" ht="15.75" x14ac:dyDescent="0.25">
      <c r="A12" s="9">
        <v>2311</v>
      </c>
      <c r="B12" s="104" t="s">
        <v>721</v>
      </c>
      <c r="C12" s="73">
        <v>0.02</v>
      </c>
      <c r="D12" s="7">
        <f t="shared" si="0"/>
        <v>0.5</v>
      </c>
    </row>
    <row r="13" spans="1:4" ht="31.5" x14ac:dyDescent="0.25">
      <c r="A13" s="9">
        <v>5238</v>
      </c>
      <c r="B13" s="104" t="s">
        <v>722</v>
      </c>
      <c r="C13" s="73">
        <v>0.01</v>
      </c>
      <c r="D13" s="7">
        <f t="shared" si="0"/>
        <v>0.25</v>
      </c>
    </row>
    <row r="14" spans="1:4" ht="15.75" x14ac:dyDescent="0.25">
      <c r="A14" s="13"/>
      <c r="B14" s="126" t="s">
        <v>4</v>
      </c>
      <c r="C14" s="74">
        <f>SUM(C10:C13)</f>
        <v>0.38000000000000006</v>
      </c>
      <c r="D14" s="75">
        <f>SUM(D10:D13)</f>
        <v>9.5000000000000018</v>
      </c>
    </row>
    <row r="15" spans="1:4" ht="15.75" x14ac:dyDescent="0.25">
      <c r="A15" s="6"/>
      <c r="B15" s="125" t="s">
        <v>5</v>
      </c>
      <c r="C15" s="71"/>
      <c r="D15" s="76"/>
    </row>
    <row r="16" spans="1:4" ht="15.75" x14ac:dyDescent="0.25">
      <c r="A16" s="13"/>
      <c r="B16" s="131" t="s">
        <v>6</v>
      </c>
      <c r="C16" s="74">
        <v>0</v>
      </c>
      <c r="D16" s="75">
        <v>0</v>
      </c>
    </row>
    <row r="17" spans="1:4" ht="15.75" x14ac:dyDescent="0.25">
      <c r="A17" s="13"/>
      <c r="B17" s="131" t="s">
        <v>221</v>
      </c>
      <c r="C17" s="74">
        <f>C16+C14</f>
        <v>0.38000000000000006</v>
      </c>
      <c r="D17" s="75">
        <f>D16+D14</f>
        <v>9.5000000000000018</v>
      </c>
    </row>
    <row r="18" spans="1:4" ht="15.75" x14ac:dyDescent="0.25">
      <c r="A18" s="13"/>
      <c r="B18" s="131" t="s">
        <v>220</v>
      </c>
      <c r="C18" s="74">
        <f>ROUND(C17*0.21,2)</f>
        <v>0.08</v>
      </c>
      <c r="D18" s="75">
        <f>D17*0.21</f>
        <v>1.9950000000000003</v>
      </c>
    </row>
    <row r="19" spans="1:4" ht="15.75" x14ac:dyDescent="0.25">
      <c r="A19" s="13"/>
      <c r="B19" s="131" t="s">
        <v>222</v>
      </c>
      <c r="C19" s="74">
        <f>C18+C17</f>
        <v>0.46000000000000008</v>
      </c>
      <c r="D19" s="75">
        <f>D18+D17</f>
        <v>11.495000000000003</v>
      </c>
    </row>
    <row r="20" spans="1:4" ht="15.75" x14ac:dyDescent="0.25">
      <c r="A20" s="2"/>
      <c r="B20" s="119"/>
      <c r="C20" s="2"/>
      <c r="D20" s="2"/>
    </row>
    <row r="21" spans="1:4" ht="15.75" x14ac:dyDescent="0.25">
      <c r="A21" s="170" t="s">
        <v>9</v>
      </c>
      <c r="B21" s="171"/>
      <c r="C21" s="10"/>
      <c r="D21" s="6">
        <v>25</v>
      </c>
    </row>
    <row r="22" spans="1:4" ht="34.15" customHeight="1" x14ac:dyDescent="0.25">
      <c r="A22" s="170" t="s">
        <v>17</v>
      </c>
      <c r="B22" s="171"/>
      <c r="C22" s="10"/>
      <c r="D22" s="18">
        <f>D19/D21</f>
        <v>0.4598000000000001</v>
      </c>
    </row>
    <row r="23" spans="1:4" ht="15.75" x14ac:dyDescent="0.25">
      <c r="A23" s="2"/>
      <c r="B23" s="119"/>
      <c r="C23" s="2"/>
      <c r="D23" s="2"/>
    </row>
    <row r="24" spans="1:4" x14ac:dyDescent="0.25">
      <c r="A24" s="1"/>
    </row>
  </sheetData>
  <mergeCells count="5">
    <mergeCell ref="A22:B22"/>
    <mergeCell ref="A1:D1"/>
    <mergeCell ref="A3:B3"/>
    <mergeCell ref="A5:D5"/>
    <mergeCell ref="A21:B21"/>
  </mergeCells>
  <pageMargins left="0.70866141732283472" right="0.70866141732283472" top="0.74803149606299213" bottom="0.74803149606299213" header="0.31496062992125984" footer="0.31496062992125984"/>
  <pageSetup paperSize="9" scale="70" fitToHeight="0" orientation="portrait" r:id="rId1"/>
  <headerFooter>
    <oddFooter>&amp;C&amp;"Times New Roman,Regular"&amp;12&amp;P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
  <sheetViews>
    <sheetView workbookViewId="0">
      <selection activeCell="A3" sqref="A3:XFD3"/>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39"/>
  <sheetViews>
    <sheetView view="pageBreakPreview" topLeftCell="C46" zoomScale="120" zoomScaleNormal="100" zoomScaleSheetLayoutView="120" workbookViewId="0">
      <selection activeCell="E1" sqref="E1:K1048576"/>
    </sheetView>
  </sheetViews>
  <sheetFormatPr defaultRowHeight="15" x14ac:dyDescent="0.25"/>
  <cols>
    <col min="1" max="1" width="14.42578125" customWidth="1"/>
    <col min="2" max="2" width="72.7109375" style="92" customWidth="1"/>
    <col min="3" max="3" width="12.5703125" customWidth="1"/>
    <col min="4" max="4" width="22.8554687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170</v>
      </c>
      <c r="B5" s="172"/>
      <c r="C5" s="172"/>
      <c r="D5" s="172"/>
    </row>
    <row r="6" spans="1:4" ht="15.75" x14ac:dyDescent="0.25">
      <c r="A6" s="2"/>
      <c r="B6" s="119"/>
      <c r="C6" s="2"/>
      <c r="D6" s="2"/>
    </row>
    <row r="7" spans="1:4" ht="15.75" x14ac:dyDescent="0.25">
      <c r="A7" s="2" t="s">
        <v>12</v>
      </c>
      <c r="B7" s="119"/>
      <c r="C7" s="2"/>
      <c r="D7" s="2"/>
    </row>
    <row r="8" spans="1:4" ht="87" customHeight="1" x14ac:dyDescent="0.25">
      <c r="A8" s="4" t="s">
        <v>0</v>
      </c>
      <c r="B8" s="120" t="s">
        <v>1</v>
      </c>
      <c r="C8" s="4" t="s">
        <v>8</v>
      </c>
      <c r="D8" s="4" t="s">
        <v>2</v>
      </c>
    </row>
    <row r="9" spans="1:4" ht="15.75" x14ac:dyDescent="0.25">
      <c r="A9" s="6"/>
      <c r="B9" s="122" t="s">
        <v>3</v>
      </c>
      <c r="C9" s="71"/>
      <c r="D9" s="72"/>
    </row>
    <row r="10" spans="1:4" ht="99" customHeight="1" x14ac:dyDescent="0.25">
      <c r="A10" s="9">
        <v>1100</v>
      </c>
      <c r="B10" s="104" t="s">
        <v>987</v>
      </c>
      <c r="C10" s="73">
        <v>34.93</v>
      </c>
      <c r="D10" s="7">
        <f>C10*$D$36</f>
        <v>2445.1</v>
      </c>
    </row>
    <row r="11" spans="1:4" ht="47.25" x14ac:dyDescent="0.25">
      <c r="A11" s="9">
        <v>1200</v>
      </c>
      <c r="B11" s="104" t="s">
        <v>966</v>
      </c>
      <c r="C11" s="73">
        <f>ROUND(C10*0.2359,2)+0.42</f>
        <v>8.66</v>
      </c>
      <c r="D11" s="7">
        <f t="shared" ref="D11:D12" si="0">C11*$D$36</f>
        <v>606.20000000000005</v>
      </c>
    </row>
    <row r="12" spans="1:4" ht="15.75" x14ac:dyDescent="0.25">
      <c r="A12" s="9">
        <v>2311</v>
      </c>
      <c r="B12" s="104" t="s">
        <v>551</v>
      </c>
      <c r="C12" s="71">
        <v>0.06</v>
      </c>
      <c r="D12" s="7">
        <f t="shared" si="0"/>
        <v>4.2</v>
      </c>
    </row>
    <row r="13" spans="1:4" ht="31.5" x14ac:dyDescent="0.25">
      <c r="A13" s="9">
        <v>5238</v>
      </c>
      <c r="B13" s="124" t="s">
        <v>552</v>
      </c>
      <c r="C13" s="73">
        <v>0.02</v>
      </c>
      <c r="D13" s="7">
        <f>C13*$D$36</f>
        <v>1.4000000000000001</v>
      </c>
    </row>
    <row r="14" spans="1:4" ht="15.75" x14ac:dyDescent="0.25">
      <c r="A14" s="13"/>
      <c r="B14" s="126" t="s">
        <v>4</v>
      </c>
      <c r="C14" s="74">
        <f>SUM(C10:C13)</f>
        <v>43.670000000000009</v>
      </c>
      <c r="D14" s="75">
        <f>SUM(D10:D13)</f>
        <v>3056.9</v>
      </c>
    </row>
    <row r="15" spans="1:4" ht="15.75" x14ac:dyDescent="0.25">
      <c r="A15" s="6"/>
      <c r="B15" s="125" t="s">
        <v>5</v>
      </c>
      <c r="C15" s="71"/>
      <c r="D15" s="76"/>
    </row>
    <row r="16" spans="1:4" ht="271.5" customHeight="1" x14ac:dyDescent="0.25">
      <c r="A16" s="9">
        <v>1100</v>
      </c>
      <c r="B16" s="104" t="s">
        <v>1370</v>
      </c>
      <c r="C16" s="130">
        <f>0.24+2.05+3.27</f>
        <v>5.5600000000000005</v>
      </c>
      <c r="D16" s="7">
        <f t="shared" ref="D16:D30" si="1">C16*$D$36</f>
        <v>389.20000000000005</v>
      </c>
    </row>
    <row r="17" spans="1:4" ht="48" customHeight="1" x14ac:dyDescent="0.25">
      <c r="A17" s="9">
        <v>1200</v>
      </c>
      <c r="B17" s="104" t="s">
        <v>1060</v>
      </c>
      <c r="C17" s="73">
        <f>ROUND(C16*0.2359,2)</f>
        <v>1.31</v>
      </c>
      <c r="D17" s="7">
        <f t="shared" si="1"/>
        <v>91.7</v>
      </c>
    </row>
    <row r="18" spans="1:4" ht="15.75" x14ac:dyDescent="0.25">
      <c r="A18" s="9">
        <v>2210</v>
      </c>
      <c r="B18" s="124" t="s">
        <v>553</v>
      </c>
      <c r="C18" s="77">
        <v>0.18</v>
      </c>
      <c r="D18" s="7">
        <f t="shared" si="1"/>
        <v>12.6</v>
      </c>
    </row>
    <row r="19" spans="1:4" ht="31.5" x14ac:dyDescent="0.25">
      <c r="A19" s="9">
        <v>2220</v>
      </c>
      <c r="B19" s="124" t="s">
        <v>967</v>
      </c>
      <c r="C19" s="79">
        <v>0.78</v>
      </c>
      <c r="D19" s="7">
        <f t="shared" si="1"/>
        <v>54.6</v>
      </c>
    </row>
    <row r="20" spans="1:4" ht="31.5" x14ac:dyDescent="0.25">
      <c r="A20" s="9">
        <v>2230</v>
      </c>
      <c r="B20" s="124" t="s">
        <v>968</v>
      </c>
      <c r="C20" s="71">
        <v>0.11</v>
      </c>
      <c r="D20" s="7">
        <f t="shared" si="1"/>
        <v>7.7</v>
      </c>
    </row>
    <row r="21" spans="1:4" ht="31.5" x14ac:dyDescent="0.25">
      <c r="A21" s="9">
        <v>2243</v>
      </c>
      <c r="B21" s="104" t="s">
        <v>554</v>
      </c>
      <c r="C21" s="105">
        <v>0.03</v>
      </c>
      <c r="D21" s="7">
        <f t="shared" si="1"/>
        <v>2.1</v>
      </c>
    </row>
    <row r="22" spans="1:4" ht="31.5" x14ac:dyDescent="0.25">
      <c r="A22" s="9">
        <v>2244</v>
      </c>
      <c r="B22" s="124" t="s">
        <v>969</v>
      </c>
      <c r="C22" s="71">
        <v>0.08</v>
      </c>
      <c r="D22" s="7">
        <f t="shared" si="1"/>
        <v>5.6000000000000005</v>
      </c>
    </row>
    <row r="23" spans="1:4" ht="15.75" x14ac:dyDescent="0.25">
      <c r="A23" s="9">
        <v>2261</v>
      </c>
      <c r="B23" s="124" t="s">
        <v>980</v>
      </c>
      <c r="C23" s="71">
        <v>3.07</v>
      </c>
      <c r="D23" s="7">
        <f t="shared" si="1"/>
        <v>214.89999999999998</v>
      </c>
    </row>
    <row r="24" spans="1:4" ht="31.5" x14ac:dyDescent="0.25">
      <c r="A24" s="163">
        <v>2250</v>
      </c>
      <c r="B24" s="124" t="s">
        <v>970</v>
      </c>
      <c r="C24" s="73">
        <v>0.52</v>
      </c>
      <c r="D24" s="7">
        <f t="shared" si="1"/>
        <v>36.4</v>
      </c>
    </row>
    <row r="25" spans="1:4" ht="47.25" x14ac:dyDescent="0.25">
      <c r="A25" s="164"/>
      <c r="B25" s="104" t="s">
        <v>971</v>
      </c>
      <c r="C25" s="71">
        <v>0.48</v>
      </c>
      <c r="D25" s="7">
        <f t="shared" si="1"/>
        <v>33.6</v>
      </c>
    </row>
    <row r="26" spans="1:4" ht="15.75" x14ac:dyDescent="0.25">
      <c r="A26" s="9">
        <v>2311</v>
      </c>
      <c r="B26" s="124" t="s">
        <v>555</v>
      </c>
      <c r="C26" s="71">
        <v>0.11</v>
      </c>
      <c r="D26" s="7">
        <f t="shared" si="1"/>
        <v>7.7</v>
      </c>
    </row>
    <row r="27" spans="1:4" ht="31.5" x14ac:dyDescent="0.25">
      <c r="A27" s="9">
        <v>2312</v>
      </c>
      <c r="B27" s="124" t="s">
        <v>556</v>
      </c>
      <c r="C27" s="71">
        <v>0.09</v>
      </c>
      <c r="D27" s="7">
        <f t="shared" si="1"/>
        <v>6.3</v>
      </c>
    </row>
    <row r="28" spans="1:4" ht="31.5" x14ac:dyDescent="0.25">
      <c r="A28" s="9">
        <v>2350</v>
      </c>
      <c r="B28" s="124" t="s">
        <v>557</v>
      </c>
      <c r="C28" s="71">
        <f>0.01+0.01+0.01</f>
        <v>0.03</v>
      </c>
      <c r="D28" s="7">
        <f t="shared" si="1"/>
        <v>2.1</v>
      </c>
    </row>
    <row r="29" spans="1:4" ht="15.75" x14ac:dyDescent="0.25">
      <c r="A29" s="9">
        <v>5120</v>
      </c>
      <c r="B29" s="104" t="s">
        <v>757</v>
      </c>
      <c r="C29" s="71">
        <v>0.88</v>
      </c>
      <c r="D29" s="7">
        <f t="shared" si="1"/>
        <v>61.6</v>
      </c>
    </row>
    <row r="30" spans="1:4" ht="31.5" x14ac:dyDescent="0.25">
      <c r="A30" s="9">
        <v>5238</v>
      </c>
      <c r="B30" s="124" t="s">
        <v>758</v>
      </c>
      <c r="C30" s="71">
        <v>0.75</v>
      </c>
      <c r="D30" s="7">
        <f t="shared" si="1"/>
        <v>52.5</v>
      </c>
    </row>
    <row r="31" spans="1:4" x14ac:dyDescent="0.25">
      <c r="A31" s="13"/>
      <c r="B31" s="131" t="s">
        <v>6</v>
      </c>
      <c r="C31" s="74">
        <f>SUM(C16:C30)</f>
        <v>13.98</v>
      </c>
      <c r="D31" s="75">
        <f>SUM(D16:D30)</f>
        <v>978.60000000000014</v>
      </c>
    </row>
    <row r="32" spans="1:4" ht="15.75" x14ac:dyDescent="0.25">
      <c r="A32" s="13"/>
      <c r="B32" s="131" t="s">
        <v>221</v>
      </c>
      <c r="C32" s="74">
        <f>C31+C14</f>
        <v>57.650000000000006</v>
      </c>
      <c r="D32" s="75">
        <f>D31+D14</f>
        <v>4035.5</v>
      </c>
    </row>
    <row r="33" spans="1:4" ht="15.75" x14ac:dyDescent="0.25">
      <c r="A33" s="13"/>
      <c r="B33" s="131" t="s">
        <v>220</v>
      </c>
      <c r="C33" s="74">
        <f>C32*0.21</f>
        <v>12.1065</v>
      </c>
      <c r="D33" s="75">
        <f>D32*0.21</f>
        <v>847.45499999999993</v>
      </c>
    </row>
    <row r="34" spans="1:4" ht="15.75" x14ac:dyDescent="0.25">
      <c r="A34" s="13"/>
      <c r="B34" s="131" t="s">
        <v>222</v>
      </c>
      <c r="C34" s="74">
        <f>C32+C33</f>
        <v>69.756500000000003</v>
      </c>
      <c r="D34" s="100">
        <f>D32+D33</f>
        <v>4882.9549999999999</v>
      </c>
    </row>
    <row r="35" spans="1:4" ht="15.75" x14ac:dyDescent="0.25">
      <c r="A35" s="2"/>
      <c r="B35" s="119"/>
      <c r="C35" s="2"/>
      <c r="D35" s="2"/>
    </row>
    <row r="36" spans="1:4" ht="15.75" x14ac:dyDescent="0.25">
      <c r="A36" s="170" t="s">
        <v>9</v>
      </c>
      <c r="B36" s="171"/>
      <c r="C36" s="10"/>
      <c r="D36" s="6">
        <v>70</v>
      </c>
    </row>
    <row r="37" spans="1:4" ht="31.15" customHeight="1" x14ac:dyDescent="0.25">
      <c r="A37" s="170" t="s">
        <v>17</v>
      </c>
      <c r="B37" s="171"/>
      <c r="C37" s="10"/>
      <c r="D37" s="18">
        <f>D34/D36</f>
        <v>69.756500000000003</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 right="0.7" top="0.75" bottom="0.75" header="0.3" footer="0.3"/>
  <pageSetup paperSize="9" scale="7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39"/>
  <sheetViews>
    <sheetView view="pageBreakPreview" topLeftCell="C1" zoomScale="110" zoomScaleNormal="100" zoomScaleSheetLayoutView="110" workbookViewId="0">
      <selection activeCell="E1" sqref="E1:K1048576"/>
    </sheetView>
  </sheetViews>
  <sheetFormatPr defaultRowHeight="15" x14ac:dyDescent="0.25"/>
  <cols>
    <col min="1" max="1" width="13.7109375" customWidth="1"/>
    <col min="2" max="2" width="71" style="92" customWidth="1"/>
    <col min="3" max="3" width="12.5703125" customWidth="1"/>
    <col min="4" max="4" width="24.42578125" customWidth="1"/>
  </cols>
  <sheetData>
    <row r="1" spans="1:4" ht="15.75" x14ac:dyDescent="0.25">
      <c r="A1" s="167" t="s">
        <v>10</v>
      </c>
      <c r="B1" s="167"/>
      <c r="C1" s="167"/>
      <c r="D1" s="167"/>
    </row>
    <row r="2" spans="1:4" ht="15.75" x14ac:dyDescent="0.25">
      <c r="A2" s="28"/>
      <c r="B2" s="116"/>
      <c r="C2" s="28"/>
      <c r="D2" s="28"/>
    </row>
    <row r="3" spans="1:4" ht="15.75" x14ac:dyDescent="0.25">
      <c r="A3" s="168" t="s">
        <v>11</v>
      </c>
      <c r="B3" s="168"/>
      <c r="C3" s="28"/>
      <c r="D3" s="28"/>
    </row>
    <row r="4" spans="1:4" ht="15.75" x14ac:dyDescent="0.25">
      <c r="A4" s="31"/>
      <c r="B4" s="134"/>
      <c r="C4" s="28"/>
      <c r="D4" s="28"/>
    </row>
    <row r="5" spans="1:4" ht="15.75" x14ac:dyDescent="0.25">
      <c r="A5" s="172" t="s">
        <v>171</v>
      </c>
      <c r="B5" s="172"/>
      <c r="C5" s="172"/>
      <c r="D5" s="172"/>
    </row>
    <row r="6" spans="1:4" ht="15.75" x14ac:dyDescent="0.25">
      <c r="A6" s="2"/>
      <c r="B6" s="119"/>
      <c r="C6" s="2"/>
      <c r="D6" s="2"/>
    </row>
    <row r="7" spans="1:4" ht="15.75" x14ac:dyDescent="0.25">
      <c r="A7" s="2" t="s">
        <v>12</v>
      </c>
      <c r="B7" s="119"/>
      <c r="C7" s="2"/>
      <c r="D7" s="2"/>
    </row>
    <row r="8" spans="1:4" ht="87" customHeight="1" x14ac:dyDescent="0.25">
      <c r="A8" s="4" t="s">
        <v>0</v>
      </c>
      <c r="B8" s="120" t="s">
        <v>1</v>
      </c>
      <c r="C8" s="4" t="s">
        <v>8</v>
      </c>
      <c r="D8" s="4" t="s">
        <v>2</v>
      </c>
    </row>
    <row r="9" spans="1:4" ht="15.75" x14ac:dyDescent="0.25">
      <c r="A9" s="6"/>
      <c r="B9" s="122" t="s">
        <v>3</v>
      </c>
      <c r="C9" s="71"/>
      <c r="D9" s="72"/>
    </row>
    <row r="10" spans="1:4" ht="102.6" customHeight="1" x14ac:dyDescent="0.25">
      <c r="A10" s="9">
        <v>1100</v>
      </c>
      <c r="B10" s="104" t="s">
        <v>972</v>
      </c>
      <c r="C10" s="73">
        <v>30.56</v>
      </c>
      <c r="D10" s="7">
        <f>C10*$D$36</f>
        <v>458.4</v>
      </c>
    </row>
    <row r="11" spans="1:4" ht="52.9" customHeight="1" x14ac:dyDescent="0.25">
      <c r="A11" s="9">
        <v>1200</v>
      </c>
      <c r="B11" s="104" t="s">
        <v>973</v>
      </c>
      <c r="C11" s="73">
        <f>ROUND(C10*0.2359,2)+0.37</f>
        <v>7.58</v>
      </c>
      <c r="D11" s="7">
        <f>C11*$D$36</f>
        <v>113.7</v>
      </c>
    </row>
    <row r="12" spans="1:4" ht="18" customHeight="1" x14ac:dyDescent="0.25">
      <c r="A12" s="9">
        <v>2311</v>
      </c>
      <c r="B12" s="104" t="s">
        <v>243</v>
      </c>
      <c r="C12" s="71">
        <v>0.06</v>
      </c>
      <c r="D12" s="7">
        <f t="shared" ref="D12:D13" si="0">C12*$D$36</f>
        <v>0.89999999999999991</v>
      </c>
    </row>
    <row r="13" spans="1:4" ht="31.5" x14ac:dyDescent="0.25">
      <c r="A13" s="9">
        <v>5238</v>
      </c>
      <c r="B13" s="104" t="s">
        <v>244</v>
      </c>
      <c r="C13" s="73">
        <v>0.02</v>
      </c>
      <c r="D13" s="7">
        <f t="shared" si="0"/>
        <v>0.3</v>
      </c>
    </row>
    <row r="14" spans="1:4" ht="15.75" x14ac:dyDescent="0.25">
      <c r="A14" s="13"/>
      <c r="B14" s="126" t="s">
        <v>4</v>
      </c>
      <c r="C14" s="74">
        <f>SUM(C10:C13)</f>
        <v>38.220000000000006</v>
      </c>
      <c r="D14" s="75">
        <f>SUM(D10:D13)</f>
        <v>573.29999999999995</v>
      </c>
    </row>
    <row r="15" spans="1:4" ht="15.75" x14ac:dyDescent="0.25">
      <c r="A15" s="6"/>
      <c r="B15" s="125" t="s">
        <v>5</v>
      </c>
      <c r="C15" s="71"/>
      <c r="D15" s="76"/>
    </row>
    <row r="16" spans="1:4" ht="262.5" customHeight="1" x14ac:dyDescent="0.25">
      <c r="A16" s="9">
        <v>1100</v>
      </c>
      <c r="B16" s="104" t="s">
        <v>1372</v>
      </c>
      <c r="C16" s="130">
        <f>0.24+2.05+3.27</f>
        <v>5.5600000000000005</v>
      </c>
      <c r="D16" s="7">
        <f>C16*$D$36</f>
        <v>83.4</v>
      </c>
    </row>
    <row r="17" spans="1:4" ht="49.5" customHeight="1" x14ac:dyDescent="0.25">
      <c r="A17" s="9">
        <v>1200</v>
      </c>
      <c r="B17" s="104" t="s">
        <v>1061</v>
      </c>
      <c r="C17" s="73">
        <f>ROUND(C16*0.2359,2)</f>
        <v>1.31</v>
      </c>
      <c r="D17" s="7">
        <f t="shared" ref="D17:D30" si="1">C17*$D$36</f>
        <v>19.650000000000002</v>
      </c>
    </row>
    <row r="18" spans="1:4" ht="15.75" x14ac:dyDescent="0.25">
      <c r="A18" s="9">
        <v>2210</v>
      </c>
      <c r="B18" s="104" t="s">
        <v>377</v>
      </c>
      <c r="C18" s="71">
        <v>0.16</v>
      </c>
      <c r="D18" s="7">
        <f t="shared" si="1"/>
        <v>2.4</v>
      </c>
    </row>
    <row r="19" spans="1:4" ht="31.5" x14ac:dyDescent="0.25">
      <c r="A19" s="9">
        <v>2220</v>
      </c>
      <c r="B19" s="104" t="s">
        <v>981</v>
      </c>
      <c r="C19" s="77">
        <v>0.68</v>
      </c>
      <c r="D19" s="7">
        <f t="shared" si="1"/>
        <v>10.200000000000001</v>
      </c>
    </row>
    <row r="20" spans="1:4" ht="50.25" customHeight="1" x14ac:dyDescent="0.25">
      <c r="A20" s="9">
        <v>2230</v>
      </c>
      <c r="B20" s="104" t="s">
        <v>982</v>
      </c>
      <c r="C20" s="71">
        <v>0.09</v>
      </c>
      <c r="D20" s="7">
        <f t="shared" si="1"/>
        <v>1.3499999999999999</v>
      </c>
    </row>
    <row r="21" spans="1:4" ht="35.25" customHeight="1" x14ac:dyDescent="0.25">
      <c r="A21" s="9">
        <v>2243</v>
      </c>
      <c r="B21" s="104" t="s">
        <v>411</v>
      </c>
      <c r="C21" s="71">
        <v>0.03</v>
      </c>
      <c r="D21" s="7">
        <f t="shared" si="1"/>
        <v>0.44999999999999996</v>
      </c>
    </row>
    <row r="22" spans="1:4" ht="51" customHeight="1" x14ac:dyDescent="0.25">
      <c r="A22" s="9">
        <v>2244</v>
      </c>
      <c r="B22" s="104" t="s">
        <v>983</v>
      </c>
      <c r="C22" s="71">
        <v>7.0000000000000007E-2</v>
      </c>
      <c r="D22" s="7">
        <f t="shared" si="1"/>
        <v>1.05</v>
      </c>
    </row>
    <row r="23" spans="1:4" ht="33" customHeight="1" x14ac:dyDescent="0.25">
      <c r="A23" s="9">
        <v>2261</v>
      </c>
      <c r="B23" s="104" t="s">
        <v>984</v>
      </c>
      <c r="C23" s="71">
        <v>2.68</v>
      </c>
      <c r="D23" s="7">
        <f t="shared" si="1"/>
        <v>40.200000000000003</v>
      </c>
    </row>
    <row r="24" spans="1:4" ht="31.5" x14ac:dyDescent="0.25">
      <c r="A24" s="163">
        <v>2250</v>
      </c>
      <c r="B24" s="104" t="s">
        <v>985</v>
      </c>
      <c r="C24" s="73">
        <v>0.46</v>
      </c>
      <c r="D24" s="7">
        <f t="shared" si="1"/>
        <v>6.9</v>
      </c>
    </row>
    <row r="25" spans="1:4" ht="53.45" customHeight="1" x14ac:dyDescent="0.25">
      <c r="A25" s="164"/>
      <c r="B25" s="104" t="s">
        <v>986</v>
      </c>
      <c r="C25" s="73">
        <v>0.42</v>
      </c>
      <c r="D25" s="7">
        <f t="shared" si="1"/>
        <v>6.3</v>
      </c>
    </row>
    <row r="26" spans="1:4" ht="15.75" x14ac:dyDescent="0.25">
      <c r="A26" s="9">
        <v>2311</v>
      </c>
      <c r="B26" s="104" t="s">
        <v>436</v>
      </c>
      <c r="C26" s="73">
        <v>0.1</v>
      </c>
      <c r="D26" s="7">
        <f t="shared" si="1"/>
        <v>1.5</v>
      </c>
    </row>
    <row r="27" spans="1:4" ht="15.75" x14ac:dyDescent="0.25">
      <c r="A27" s="9">
        <v>2312</v>
      </c>
      <c r="B27" s="104" t="s">
        <v>466</v>
      </c>
      <c r="C27" s="105">
        <f>0.08</f>
        <v>0.08</v>
      </c>
      <c r="D27" s="7">
        <f t="shared" si="1"/>
        <v>1.2</v>
      </c>
    </row>
    <row r="28" spans="1:4" ht="31.5" x14ac:dyDescent="0.25">
      <c r="A28" s="9">
        <v>2350</v>
      </c>
      <c r="B28" s="104" t="s">
        <v>245</v>
      </c>
      <c r="C28" s="71">
        <f>0.01+0.01+0.01</f>
        <v>0.03</v>
      </c>
      <c r="D28" s="7">
        <f t="shared" si="1"/>
        <v>0.44999999999999996</v>
      </c>
    </row>
    <row r="29" spans="1:4" ht="33" customHeight="1" x14ac:dyDescent="0.25">
      <c r="A29" s="9">
        <v>5120</v>
      </c>
      <c r="B29" s="104" t="s">
        <v>759</v>
      </c>
      <c r="C29" s="71">
        <v>0.77</v>
      </c>
      <c r="D29" s="7">
        <f t="shared" si="1"/>
        <v>11.55</v>
      </c>
    </row>
    <row r="30" spans="1:4" ht="31.5" x14ac:dyDescent="0.25">
      <c r="A30" s="9">
        <v>5238</v>
      </c>
      <c r="B30" s="104" t="s">
        <v>760</v>
      </c>
      <c r="C30" s="71">
        <v>0.66</v>
      </c>
      <c r="D30" s="7">
        <f t="shared" si="1"/>
        <v>9.9</v>
      </c>
    </row>
    <row r="31" spans="1:4" x14ac:dyDescent="0.25">
      <c r="A31" s="13"/>
      <c r="B31" s="131" t="s">
        <v>6</v>
      </c>
      <c r="C31" s="74">
        <f>SUM(C16:C30)</f>
        <v>13.100000000000001</v>
      </c>
      <c r="D31" s="75">
        <f>SUM(D16:D30)</f>
        <v>196.50000000000003</v>
      </c>
    </row>
    <row r="32" spans="1:4" ht="15.75" x14ac:dyDescent="0.25">
      <c r="A32" s="13"/>
      <c r="B32" s="131" t="s">
        <v>221</v>
      </c>
      <c r="C32" s="74">
        <f>C31+C14</f>
        <v>51.320000000000007</v>
      </c>
      <c r="D32" s="75">
        <f>D31+D14</f>
        <v>769.8</v>
      </c>
    </row>
    <row r="33" spans="1:4" ht="15.75" x14ac:dyDescent="0.25">
      <c r="A33" s="13"/>
      <c r="B33" s="131" t="s">
        <v>220</v>
      </c>
      <c r="C33" s="74">
        <f>C32*0.21</f>
        <v>10.777200000000001</v>
      </c>
      <c r="D33" s="75">
        <f>D32*0.21</f>
        <v>161.65799999999999</v>
      </c>
    </row>
    <row r="34" spans="1:4" ht="15.75" x14ac:dyDescent="0.25">
      <c r="A34" s="13"/>
      <c r="B34" s="131" t="s">
        <v>222</v>
      </c>
      <c r="C34" s="74">
        <f>C32+C33</f>
        <v>62.097200000000008</v>
      </c>
      <c r="D34" s="100">
        <f>D32+D33</f>
        <v>931.45799999999997</v>
      </c>
    </row>
    <row r="35" spans="1:4" ht="15.75" x14ac:dyDescent="0.25">
      <c r="A35" s="2"/>
      <c r="B35" s="119"/>
      <c r="C35" s="2"/>
      <c r="D35" s="2"/>
    </row>
    <row r="36" spans="1:4" ht="15.6" customHeight="1" x14ac:dyDescent="0.25">
      <c r="A36" s="170" t="s">
        <v>9</v>
      </c>
      <c r="B36" s="171"/>
      <c r="C36" s="10"/>
      <c r="D36" s="6">
        <v>15</v>
      </c>
    </row>
    <row r="37" spans="1:4" ht="31.15" customHeight="1" x14ac:dyDescent="0.25">
      <c r="A37" s="170" t="s">
        <v>17</v>
      </c>
      <c r="B37" s="171"/>
      <c r="C37" s="10"/>
      <c r="D37" s="18">
        <f>D34/D36</f>
        <v>62.097200000000001</v>
      </c>
    </row>
    <row r="38" spans="1:4" x14ac:dyDescent="0.25">
      <c r="A38" s="1"/>
      <c r="B38" s="133"/>
      <c r="C38" s="1"/>
      <c r="D38" s="1"/>
    </row>
    <row r="39" spans="1:4" x14ac:dyDescent="0.25">
      <c r="A39" s="1"/>
    </row>
  </sheetData>
  <mergeCells count="6">
    <mergeCell ref="A37:B37"/>
    <mergeCell ref="A1:D1"/>
    <mergeCell ref="A3:B3"/>
    <mergeCell ref="A5:D5"/>
    <mergeCell ref="A36:B36"/>
    <mergeCell ref="A24:A25"/>
  </mergeCells>
  <pageMargins left="0.70866141732283472" right="0.70866141732283472" top="0.74803149606299213" bottom="0.74803149606299213" header="0.31496062992125984" footer="0.31496062992125984"/>
  <pageSetup paperSize="9" scale="71" fitToHeight="0" orientation="portrait" r:id="rId1"/>
  <headerFooter>
    <oddFooter>&amp;C&amp;"Times New Roman,Regular"&amp;12&amp;P</oddFooter>
  </headerFooter>
  <rowBreaks count="1" manualBreakCount="1">
    <brk id="24"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76</vt:i4>
      </vt:variant>
    </vt:vector>
  </HeadingPairs>
  <TitlesOfParts>
    <vt:vector size="153" baseType="lpstr">
      <vt:lpstr>Saturs</vt:lpstr>
      <vt:lpstr>1.1.</vt:lpstr>
      <vt:lpstr>1.2.</vt:lpstr>
      <vt:lpstr>1.3.</vt:lpstr>
      <vt:lpstr>1.4.</vt:lpstr>
      <vt:lpstr>1.5.</vt:lpstr>
      <vt:lpstr>1.6.</vt:lpstr>
      <vt:lpstr>1.7.</vt:lpstr>
      <vt:lpstr>1.8.</vt:lpstr>
      <vt:lpstr>1.9.</vt:lpstr>
      <vt:lpstr>2.1.1.</vt:lpstr>
      <vt:lpstr>2.1.2.</vt:lpstr>
      <vt:lpstr>2.2.1</vt:lpstr>
      <vt:lpstr>2.2.2.</vt:lpstr>
      <vt:lpstr>2.2.3.</vt:lpstr>
      <vt:lpstr>2.2.4.</vt:lpstr>
      <vt:lpstr>2.2.5.</vt:lpstr>
      <vt:lpstr>2.2.6.</vt:lpstr>
      <vt:lpstr>2.3.</vt:lpstr>
      <vt:lpstr>2.4.</vt:lpstr>
      <vt:lpstr>2.5.</vt:lpstr>
      <vt:lpstr>3.1.1.</vt:lpstr>
      <vt:lpstr>3.1.2.</vt:lpstr>
      <vt:lpstr>3.1.3.</vt:lpstr>
      <vt:lpstr>3.2.</vt:lpstr>
      <vt:lpstr>3.3.1.</vt:lpstr>
      <vt:lpstr>3.3.2.</vt:lpstr>
      <vt:lpstr>3.3.3.</vt:lpstr>
      <vt:lpstr>3.3.4.</vt:lpstr>
      <vt:lpstr>3.3.5.</vt:lpstr>
      <vt:lpstr>3.4.1.</vt:lpstr>
      <vt:lpstr>3.4.2.</vt:lpstr>
      <vt:lpstr>3.4.3.</vt:lpstr>
      <vt:lpstr>3.4.4.</vt:lpstr>
      <vt:lpstr>3.4.5.</vt:lpstr>
      <vt:lpstr>3.5.</vt:lpstr>
      <vt:lpstr>4.1.1.</vt:lpstr>
      <vt:lpstr>4.1.2.</vt:lpstr>
      <vt:lpstr>4.2.</vt:lpstr>
      <vt:lpstr>4.3.</vt:lpstr>
      <vt:lpstr>4.4.</vt:lpstr>
      <vt:lpstr>4.5.1.</vt:lpstr>
      <vt:lpstr>4.5.2.</vt:lpstr>
      <vt:lpstr>4.5.3.</vt:lpstr>
      <vt:lpstr>4.5.4.</vt:lpstr>
      <vt:lpstr>5.</vt:lpstr>
      <vt:lpstr>6.1.</vt:lpstr>
      <vt:lpstr>6.2.</vt:lpstr>
      <vt:lpstr>6.3.</vt:lpstr>
      <vt:lpstr>6.4.</vt:lpstr>
      <vt:lpstr>7.</vt:lpstr>
      <vt:lpstr>8.1.</vt:lpstr>
      <vt:lpstr>8.2.</vt:lpstr>
      <vt:lpstr>9.</vt:lpstr>
      <vt:lpstr>10.1.</vt:lpstr>
      <vt:lpstr>10.2.</vt:lpstr>
      <vt:lpstr>10.3.</vt:lpstr>
      <vt:lpstr>11.1</vt:lpstr>
      <vt:lpstr>11.2.</vt:lpstr>
      <vt:lpstr>11.3.</vt:lpstr>
      <vt:lpstr>11.4.</vt:lpstr>
      <vt:lpstr>12</vt:lpstr>
      <vt:lpstr>13.</vt:lpstr>
      <vt:lpstr>14</vt:lpstr>
      <vt:lpstr>15.</vt:lpstr>
      <vt:lpstr>16.</vt:lpstr>
      <vt:lpstr>17.</vt:lpstr>
      <vt:lpstr>18.</vt:lpstr>
      <vt:lpstr>19.</vt:lpstr>
      <vt:lpstr>20.</vt:lpstr>
      <vt:lpstr>21.</vt:lpstr>
      <vt:lpstr>22.</vt:lpstr>
      <vt:lpstr>23.</vt:lpstr>
      <vt:lpstr>24.</vt:lpstr>
      <vt:lpstr>25.</vt:lpstr>
      <vt:lpstr>26.</vt:lpstr>
      <vt:lpstr>Sheet1</vt:lpstr>
      <vt:lpstr>'1.1.'!Print_Area</vt:lpstr>
      <vt:lpstr>'1.2.'!Print_Area</vt:lpstr>
      <vt:lpstr>'1.3.'!Print_Area</vt:lpstr>
      <vt:lpstr>'1.4.'!Print_Area</vt:lpstr>
      <vt:lpstr>'1.5.'!Print_Area</vt:lpstr>
      <vt:lpstr>'1.6.'!Print_Area</vt:lpstr>
      <vt:lpstr>'1.7.'!Print_Area</vt:lpstr>
      <vt:lpstr>'1.8.'!Print_Area</vt:lpstr>
      <vt:lpstr>'1.9.'!Print_Area</vt:lpstr>
      <vt:lpstr>'10.1.'!Print_Area</vt:lpstr>
      <vt:lpstr>'10.2.'!Print_Area</vt:lpstr>
      <vt:lpstr>'10.3.'!Print_Area</vt:lpstr>
      <vt:lpstr>'11.1'!Print_Area</vt:lpstr>
      <vt:lpstr>'11.2.'!Print_Area</vt:lpstr>
      <vt:lpstr>'11.3.'!Print_Area</vt:lpstr>
      <vt:lpstr>'11.4.'!Print_Area</vt:lpstr>
      <vt:lpstr>'12'!Print_Area</vt:lpstr>
      <vt:lpstr>'13.'!Print_Area</vt:lpstr>
      <vt:lpstr>'14'!Print_Area</vt:lpstr>
      <vt:lpstr>'15.'!Print_Area</vt:lpstr>
      <vt:lpstr>'16.'!Print_Area</vt:lpstr>
      <vt:lpstr>'17.'!Print_Area</vt:lpstr>
      <vt:lpstr>'18.'!Print_Area</vt:lpstr>
      <vt:lpstr>'19.'!Print_Area</vt:lpstr>
      <vt:lpstr>'2.1.1.'!Print_Area</vt:lpstr>
      <vt:lpstr>'2.1.2.'!Print_Area</vt:lpstr>
      <vt:lpstr>'2.2.1'!Print_Area</vt:lpstr>
      <vt:lpstr>'2.2.2.'!Print_Area</vt:lpstr>
      <vt:lpstr>'2.2.3.'!Print_Area</vt:lpstr>
      <vt:lpstr>'2.2.4.'!Print_Area</vt:lpstr>
      <vt:lpstr>'2.2.5.'!Print_Area</vt:lpstr>
      <vt:lpstr>'2.2.6.'!Print_Area</vt:lpstr>
      <vt:lpstr>'2.3.'!Print_Area</vt:lpstr>
      <vt:lpstr>'2.4.'!Print_Area</vt:lpstr>
      <vt:lpstr>'2.5.'!Print_Area</vt:lpstr>
      <vt:lpstr>'20.'!Print_Area</vt:lpstr>
      <vt:lpstr>'21.'!Print_Area</vt:lpstr>
      <vt:lpstr>'22.'!Print_Area</vt:lpstr>
      <vt:lpstr>'23.'!Print_Area</vt:lpstr>
      <vt:lpstr>'24.'!Print_Area</vt:lpstr>
      <vt:lpstr>'25.'!Print_Area</vt:lpstr>
      <vt:lpstr>'26.'!Print_Area</vt:lpstr>
      <vt:lpstr>'3.1.1.'!Print_Area</vt:lpstr>
      <vt:lpstr>'3.1.2.'!Print_Area</vt:lpstr>
      <vt:lpstr>'3.1.3.'!Print_Area</vt:lpstr>
      <vt:lpstr>'3.2.'!Print_Area</vt:lpstr>
      <vt:lpstr>'3.3.1.'!Print_Area</vt:lpstr>
      <vt:lpstr>'3.3.2.'!Print_Area</vt:lpstr>
      <vt:lpstr>'3.3.3.'!Print_Area</vt:lpstr>
      <vt:lpstr>'3.3.4.'!Print_Area</vt:lpstr>
      <vt:lpstr>'3.3.5.'!Print_Area</vt:lpstr>
      <vt:lpstr>'3.4.1.'!Print_Area</vt:lpstr>
      <vt:lpstr>'3.4.2.'!Print_Area</vt:lpstr>
      <vt:lpstr>'3.4.3.'!Print_Area</vt:lpstr>
      <vt:lpstr>'3.4.4.'!Print_Area</vt:lpstr>
      <vt:lpstr>'3.4.5.'!Print_Area</vt:lpstr>
      <vt:lpstr>'3.5.'!Print_Area</vt:lpstr>
      <vt:lpstr>'4.1.1.'!Print_Area</vt:lpstr>
      <vt:lpstr>'4.1.2.'!Print_Area</vt:lpstr>
      <vt:lpstr>'4.2.'!Print_Area</vt:lpstr>
      <vt:lpstr>'4.3.'!Print_Area</vt:lpstr>
      <vt:lpstr>'4.4.'!Print_Area</vt:lpstr>
      <vt:lpstr>'4.5.1.'!Print_Area</vt:lpstr>
      <vt:lpstr>'4.5.2.'!Print_Area</vt:lpstr>
      <vt:lpstr>'4.5.3.'!Print_Area</vt:lpstr>
      <vt:lpstr>'4.5.4.'!Print_Area</vt:lpstr>
      <vt:lpstr>'5.'!Print_Area</vt:lpstr>
      <vt:lpstr>'6.1.'!Print_Area</vt:lpstr>
      <vt:lpstr>'6.2.'!Print_Area</vt:lpstr>
      <vt:lpstr>'6.3.'!Print_Area</vt:lpstr>
      <vt:lpstr>'6.4.'!Print_Area</vt:lpstr>
      <vt:lpstr>'7.'!Print_Area</vt:lpstr>
      <vt:lpstr>'8.1.'!Print_Area</vt:lpstr>
      <vt:lpstr>'8.2.'!Print_Area</vt:lpstr>
      <vt:lpstr>'9.'!Print_Area</vt:lpstr>
      <vt:lpstr>Saturs!Print_Area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Logoša, Lāsma Zandberga</dc:creator>
  <cp:lastModifiedBy>Lāsma Zandberga</cp:lastModifiedBy>
  <cp:lastPrinted>2021-05-21T09:56:55Z</cp:lastPrinted>
  <dcterms:created xsi:type="dcterms:W3CDTF">2015-06-17T08:34:28Z</dcterms:created>
  <dcterms:modified xsi:type="dcterms:W3CDTF">2021-08-05T09:33:10Z</dcterms:modified>
</cp:coreProperties>
</file>