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4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Investiciju un Eiropas savienibas fondu uzraudzibas departaments\01 ESFONDI 2014-2020\08-11 TP2.kārta\Publicitāte\Mājas lapai\932.4\"/>
    </mc:Choice>
  </mc:AlternateContent>
  <xr:revisionPtr revIDLastSave="0" documentId="8_{83637EF5-7209-4F87-B6C0-A1A700042240}" xr6:coauthVersionLast="45" xr6:coauthVersionMax="45" xr10:uidLastSave="{00000000-0000-0000-0000-000000000000}"/>
  <bookViews>
    <workbookView xWindow="-23148" yWindow="-84" windowWidth="23256" windowHeight="12576" tabRatio="812" activeTab="2" xr2:uid="{00000000-000D-0000-FFFF-FFFF00000000}"/>
  </bookViews>
  <sheets>
    <sheet name="Ģimenes ārsta prakse" sheetId="40" r:id="rId1"/>
    <sheet name="Līguma pielikums" sheetId="36" r:id="rId2"/>
    <sheet name="Projekta 2.pielikums" sheetId="37" r:id="rId3"/>
    <sheet name="Pārbaude" sheetId="32" state="hidden" r:id="rId4"/>
  </sheets>
  <definedNames>
    <definedName name="_xlnm.Print_Area" localSheetId="0">'Ģimenes ārsta prakse'!$A$1:$I$29</definedName>
    <definedName name="_xlnm.Print_Area" localSheetId="1">'Līguma pielikums'!$A$1:$D$4</definedName>
    <definedName name="_xlnm.Print_Area" localSheetId="2">'Projekta 2.pielikums'!$A$1:$J$12</definedName>
    <definedName name="solver_adj" localSheetId="2" hidden="1">'Projekta 2.pielikums'!$L$10</definedName>
    <definedName name="solver_cvg" localSheetId="2" hidden="1">0.0001</definedName>
    <definedName name="solver_drv" localSheetId="2" hidden="1">2</definedName>
    <definedName name="solver_eng" localSheetId="2" hidden="1">1</definedName>
    <definedName name="solver_est" localSheetId="2" hidden="1">1</definedName>
    <definedName name="solver_itr" localSheetId="2" hidden="1">2147483647</definedName>
    <definedName name="solver_mip" localSheetId="2" hidden="1">2147483647</definedName>
    <definedName name="solver_mni" localSheetId="2" hidden="1">30</definedName>
    <definedName name="solver_mrt" localSheetId="2" hidden="1">0.075</definedName>
    <definedName name="solver_msl" localSheetId="2" hidden="1">2</definedName>
    <definedName name="solver_neg" localSheetId="2" hidden="1">1</definedName>
    <definedName name="solver_nod" localSheetId="2" hidden="1">2147483647</definedName>
    <definedName name="solver_num" localSheetId="2" hidden="1">0</definedName>
    <definedName name="solver_nwt" localSheetId="2" hidden="1">1</definedName>
    <definedName name="solver_opt" localSheetId="2" hidden="1">'Projekta 2.pielikums'!$I$7</definedName>
    <definedName name="solver_pre" localSheetId="2" hidden="1">0.000001</definedName>
    <definedName name="solver_rbv" localSheetId="2" hidden="1">2</definedName>
    <definedName name="solver_rlx" localSheetId="2" hidden="1">2</definedName>
    <definedName name="solver_rsd" localSheetId="2" hidden="1">0</definedName>
    <definedName name="solver_scl" localSheetId="2" hidden="1">2</definedName>
    <definedName name="solver_sho" localSheetId="2" hidden="1">2</definedName>
    <definedName name="solver_ssz" localSheetId="2" hidden="1">100</definedName>
    <definedName name="solver_tim" localSheetId="2" hidden="1">2147483647</definedName>
    <definedName name="solver_tol" localSheetId="2" hidden="1">0.01</definedName>
    <definedName name="solver_typ" localSheetId="2" hidden="1">3</definedName>
    <definedName name="solver_val" localSheetId="2" hidden="1">971457</definedName>
    <definedName name="solver_ver" localSheetId="2" hidden="1">3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9" i="40" l="1"/>
  <c r="A4" i="36" s="1"/>
  <c r="W29" i="40" l="1"/>
  <c r="X28" i="40"/>
  <c r="F28" i="40" s="1"/>
  <c r="J28" i="40"/>
  <c r="X27" i="40"/>
  <c r="J27" i="40"/>
  <c r="X26" i="40"/>
  <c r="F26" i="40" s="1"/>
  <c r="J26" i="40"/>
  <c r="X25" i="40"/>
  <c r="F25" i="40" s="1"/>
  <c r="J25" i="40"/>
  <c r="X24" i="40"/>
  <c r="F24" i="40" s="1"/>
  <c r="J24" i="40"/>
  <c r="X23" i="40"/>
  <c r="F23" i="40" s="1"/>
  <c r="J23" i="40"/>
  <c r="X22" i="40"/>
  <c r="F22" i="40" s="1"/>
  <c r="J22" i="40"/>
  <c r="X21" i="40"/>
  <c r="F21" i="40" s="1"/>
  <c r="J21" i="40"/>
  <c r="X20" i="40"/>
  <c r="F20" i="40" s="1"/>
  <c r="J20" i="40"/>
  <c r="X19" i="40"/>
  <c r="F19" i="40" s="1"/>
  <c r="J19" i="40"/>
  <c r="X18" i="40"/>
  <c r="F18" i="40" s="1"/>
  <c r="J18" i="40"/>
  <c r="X17" i="40"/>
  <c r="F17" i="40" s="1"/>
  <c r="J17" i="40"/>
  <c r="X16" i="40"/>
  <c r="F16" i="40" s="1"/>
  <c r="J16" i="40"/>
  <c r="X15" i="40"/>
  <c r="F15" i="40" s="1"/>
  <c r="J15" i="40"/>
  <c r="X14" i="40"/>
  <c r="F14" i="40" s="1"/>
  <c r="J14" i="40"/>
  <c r="X13" i="40"/>
  <c r="J13" i="40"/>
  <c r="X12" i="40"/>
  <c r="F12" i="40" s="1"/>
  <c r="J12" i="40"/>
  <c r="X11" i="40"/>
  <c r="F11" i="40" s="1"/>
  <c r="J11" i="40"/>
  <c r="X10" i="40"/>
  <c r="F10" i="40" s="1"/>
  <c r="J10" i="40"/>
  <c r="X9" i="40"/>
  <c r="F9" i="40" s="1"/>
  <c r="J9" i="40"/>
  <c r="X8" i="40"/>
  <c r="F8" i="40" s="1"/>
  <c r="J8" i="40"/>
  <c r="F27" i="40"/>
  <c r="X29" i="40" l="1"/>
  <c r="Y9" i="40"/>
  <c r="Y11" i="40"/>
  <c r="Z11" i="40" s="1"/>
  <c r="Y13" i="40"/>
  <c r="Z13" i="40" s="1"/>
  <c r="Y15" i="40"/>
  <c r="Z15" i="40" s="1"/>
  <c r="Y17" i="40"/>
  <c r="Z17" i="40" s="1"/>
  <c r="Y19" i="40"/>
  <c r="Z19" i="40" s="1"/>
  <c r="Y21" i="40"/>
  <c r="Z21" i="40" s="1"/>
  <c r="Y23" i="40"/>
  <c r="Z23" i="40" s="1"/>
  <c r="Y25" i="40"/>
  <c r="Z25" i="40" s="1"/>
  <c r="Y27" i="40"/>
  <c r="Z27" i="40" s="1"/>
  <c r="J29" i="40"/>
  <c r="Y10" i="40"/>
  <c r="Y12" i="40"/>
  <c r="Z12" i="40" s="1"/>
  <c r="Y14" i="40"/>
  <c r="Z14" i="40" s="1"/>
  <c r="Y16" i="40"/>
  <c r="Z16" i="40" s="1"/>
  <c r="Y18" i="40"/>
  <c r="Z18" i="40" s="1"/>
  <c r="Y20" i="40"/>
  <c r="Z20" i="40" s="1"/>
  <c r="Y22" i="40"/>
  <c r="Z22" i="40" s="1"/>
  <c r="Y24" i="40"/>
  <c r="Z24" i="40" s="1"/>
  <c r="Y26" i="40"/>
  <c r="Z26" i="40" s="1"/>
  <c r="Y28" i="40"/>
  <c r="Z28" i="40" s="1"/>
  <c r="Z9" i="40"/>
  <c r="E9" i="40"/>
  <c r="G9" i="40" s="1"/>
  <c r="Z10" i="40"/>
  <c r="E10" i="40"/>
  <c r="G10" i="40" s="1"/>
  <c r="Y8" i="40"/>
  <c r="F13" i="40"/>
  <c r="F29" i="40" s="1"/>
  <c r="E18" i="40"/>
  <c r="G18" i="40" s="1"/>
  <c r="E20" i="40"/>
  <c r="G20" i="40" s="1"/>
  <c r="E26" i="40"/>
  <c r="G26" i="40" s="1"/>
  <c r="E15" i="40"/>
  <c r="G15" i="40" s="1"/>
  <c r="E17" i="40"/>
  <c r="G17" i="40" s="1"/>
  <c r="E23" i="40"/>
  <c r="G23" i="40" s="1"/>
  <c r="L11" i="37"/>
  <c r="L7" i="37"/>
  <c r="L9" i="37" s="1"/>
  <c r="I14" i="37"/>
  <c r="E19" i="40" l="1"/>
  <c r="G19" i="40" s="1"/>
  <c r="E28" i="40"/>
  <c r="G28" i="40" s="1"/>
  <c r="E12" i="40"/>
  <c r="G12" i="40" s="1"/>
  <c r="E21" i="40"/>
  <c r="G21" i="40" s="1"/>
  <c r="E16" i="40"/>
  <c r="G16" i="40" s="1"/>
  <c r="E13" i="40"/>
  <c r="G13" i="40" s="1"/>
  <c r="E24" i="40"/>
  <c r="G24" i="40" s="1"/>
  <c r="E22" i="40"/>
  <c r="G22" i="40" s="1"/>
  <c r="E14" i="40"/>
  <c r="G14" i="40" s="1"/>
  <c r="Y29" i="40"/>
  <c r="Z29" i="40" s="1"/>
  <c r="Z8" i="40"/>
  <c r="E8" i="40"/>
  <c r="G8" i="40" s="1"/>
  <c r="E25" i="40"/>
  <c r="G25" i="40" s="1"/>
  <c r="E27" i="40"/>
  <c r="G27" i="40" s="1"/>
  <c r="E11" i="40"/>
  <c r="G11" i="40" s="1"/>
  <c r="L12" i="37"/>
  <c r="H8" i="40" l="1"/>
  <c r="E29" i="40"/>
  <c r="G29" i="40" s="1"/>
  <c r="I8" i="40" l="1"/>
  <c r="I29" i="40" s="1"/>
  <c r="H29" i="40"/>
  <c r="B4" i="36" s="1"/>
  <c r="C4" i="36" s="1"/>
  <c r="L14" i="37"/>
  <c r="E10" i="37" l="1"/>
  <c r="C8" i="37"/>
  <c r="H5" i="37"/>
  <c r="E11" i="37"/>
  <c r="H10" i="37"/>
  <c r="F8" i="37"/>
  <c r="D6" i="37"/>
  <c r="B5" i="37"/>
  <c r="D8" i="37"/>
  <c r="B8" i="37"/>
  <c r="E8" i="37"/>
  <c r="B6" i="37"/>
  <c r="C10" i="37"/>
  <c r="F5" i="37"/>
  <c r="F6" i="37"/>
  <c r="C5" i="37"/>
  <c r="H8" i="37"/>
  <c r="B10" i="37"/>
  <c r="G8" i="37"/>
  <c r="E6" i="37"/>
  <c r="F10" i="37"/>
  <c r="E5" i="37"/>
  <c r="H6" i="37"/>
  <c r="G10" i="37"/>
  <c r="C6" i="37"/>
  <c r="D5" i="37"/>
  <c r="G6" i="37"/>
  <c r="D10" i="37"/>
  <c r="G5" i="37"/>
  <c r="H11" i="37" l="1"/>
  <c r="I10" i="37"/>
  <c r="D7" i="37"/>
  <c r="D9" i="37" s="1"/>
  <c r="B11" i="37"/>
  <c r="G11" i="37"/>
  <c r="H7" i="37"/>
  <c r="H9" i="37" s="1"/>
  <c r="G7" i="37"/>
  <c r="G9" i="37" s="1"/>
  <c r="C11" i="37"/>
  <c r="D11" i="37"/>
  <c r="I8" i="37"/>
  <c r="I6" i="37"/>
  <c r="E7" i="37"/>
  <c r="E9" i="37" s="1"/>
  <c r="E12" i="37" s="1"/>
  <c r="C7" i="37"/>
  <c r="C9" i="37" s="1"/>
  <c r="F7" i="37"/>
  <c r="F9" i="37" s="1"/>
  <c r="F11" i="37"/>
  <c r="C4" i="32"/>
  <c r="H12" i="37" l="1"/>
  <c r="G12" i="37"/>
  <c r="F12" i="37"/>
  <c r="I11" i="37"/>
  <c r="C12" i="37"/>
  <c r="D12" i="37"/>
  <c r="C10" i="36"/>
  <c r="B2" i="32" l="1"/>
  <c r="D2" i="32" s="1"/>
  <c r="B3" i="32"/>
  <c r="D3" i="32" s="1"/>
  <c r="D4" i="32" l="1"/>
  <c r="C9" i="36"/>
  <c r="C8" i="36" s="1"/>
  <c r="B4" i="32"/>
  <c r="I5" i="37"/>
  <c r="B7" i="37"/>
  <c r="B9" i="37" s="1"/>
  <c r="B9" i="36" l="1"/>
  <c r="N8" i="37"/>
  <c r="I9" i="37"/>
  <c r="B12" i="37"/>
  <c r="I12" i="37" s="1"/>
  <c r="I7" i="37"/>
  <c r="B10" i="36" s="1"/>
  <c r="O8" i="37" l="1"/>
  <c r="B8" i="36"/>
  <c r="J6" i="37"/>
  <c r="J9" i="37"/>
  <c r="J10" i="37"/>
  <c r="J11" i="37"/>
  <c r="J12" i="37"/>
  <c r="J8" i="37"/>
  <c r="J5" i="37"/>
  <c r="J7" i="37"/>
</calcChain>
</file>

<file path=xl/sharedStrings.xml><?xml version="1.0" encoding="utf-8"?>
<sst xmlns="http://schemas.openxmlformats.org/spreadsheetml/2006/main" count="85" uniqueCount="64">
  <si>
    <t>KOPĀ:</t>
  </si>
  <si>
    <t xml:space="preserve">
</t>
  </si>
  <si>
    <t>Kopā:</t>
  </si>
  <si>
    <t>Publiskais finansējums</t>
  </si>
  <si>
    <t>Privātais finansējums</t>
  </si>
  <si>
    <t>Aprēķinātais</t>
  </si>
  <si>
    <t>Reālais</t>
  </si>
  <si>
    <t>Nepieciešamā korekcija</t>
  </si>
  <si>
    <t>Maksimālais publiskais finansējums [EUR]</t>
  </si>
  <si>
    <t>Minimālais privātais finansējums [EUR]</t>
  </si>
  <si>
    <t>Attības izmaksas [EUR]</t>
  </si>
  <si>
    <t>Publisko izmaksu maksimālā un privāto izmaksu minimālā apjoma aprēķins (EUR)</t>
  </si>
  <si>
    <t>Kopējais finansējums (EUR)</t>
  </si>
  <si>
    <t>Maksimālais publiskais finansējums (EUR)</t>
  </si>
  <si>
    <t>Minimālais privātais finansējums (EUR)</t>
  </si>
  <si>
    <t>Atsauce uz finansējuma saņēmēja rīkojumu, ar kuru apstiprināts informāciju pamatojošs aprēķins</t>
  </si>
  <si>
    <t>3 = 1 – 2</t>
  </si>
  <si>
    <t xml:space="preserve">
</t>
  </si>
  <si>
    <t>Finansēšanas plāns</t>
  </si>
  <si>
    <t>Finansējuma avots</t>
  </si>
  <si>
    <t>Kopējās attiecināmās izmaksas</t>
  </si>
  <si>
    <t>Kopējās izmaksas</t>
  </si>
  <si>
    <t>Summa</t>
  </si>
  <si>
    <t>2019.gads</t>
  </si>
  <si>
    <t>2020.gads</t>
  </si>
  <si>
    <t>2021.gads</t>
  </si>
  <si>
    <t>2022.gads</t>
  </si>
  <si>
    <t>Kopā</t>
  </si>
  <si>
    <t>%</t>
  </si>
  <si>
    <t>Eiropas Reģionālās attīstības fonda finansējums</t>
  </si>
  <si>
    <t>% no attiecināmajām izmaksām</t>
  </si>
  <si>
    <t>Kopējās neattiecināmās izmaksas</t>
  </si>
  <si>
    <t>Pārbaude</t>
  </si>
  <si>
    <t>Aprēķins:</t>
  </si>
  <si>
    <t>Projekts</t>
  </si>
  <si>
    <t>Kopējās izmaksas
[EUR]</t>
  </si>
  <si>
    <t>Finansējuma avota intensitāte</t>
  </si>
  <si>
    <t>Izmaksu sadalījums pa gadiem (%)</t>
  </si>
  <si>
    <t>Nr.</t>
  </si>
  <si>
    <t>Lprakse
prakses darba laiks (stundas gadā) atbilstoši līgumam ar Nacionālo veselības dienestu</t>
  </si>
  <si>
    <t>Nmaksas
veselības aprūpes pakalpojumu skaits gadā atbilstoši atbilstoši finanšu dokumentos norādītajam (kvītis, čeki)</t>
  </si>
  <si>
    <t>LvalstsN 
laiks, kurā attiecīgajā ģimenes ārsta praksē paredzēts sniegt valsts apmaksātos veselības aprūpes pakalpojumus (stundas gadā), aprēķina izmantojot  šādu formulu: LvalstsN = Lprakse- LcitsN</t>
  </si>
  <si>
    <t>Iatt
attiecināmo izmaksu īpatsvars no kopējām attiecināmajām un neattiecināmajām izmaksām %, aprēķina izmantojot šādu formulu
Iatt= LvalstsN/(LvalstsN+LcitsN) x 100%.</t>
  </si>
  <si>
    <t>Mēnesis, gads</t>
  </si>
  <si>
    <t>Ģimenes ārsts vai pediatrs, prakse (vārds, uzvārds, prakses nosaukums)</t>
  </si>
  <si>
    <t xml:space="preserve">LcitsN
Citu darbību veikšanai paredzētais laiks attiecīgajā periodā,  ņemot vērā, ka viena pakalpojuma sniegšanas laiks 13,6 minūtes, aprēķina izmantojot  šādu formulu: 
LcitsN= Nmaksas  x 0,227  </t>
  </si>
  <si>
    <t>Finansējuma saņēmēja sniegtie dati par 12 kalendārajiem mēnešiem (pārskata periods pēc izvēles, attiecīgi precizējot 6.rindu)</t>
  </si>
  <si>
    <r>
      <t>Izmantošanas laiks valsts apmaksāto pakalpojumu sniegšanai, stundas gadā
L</t>
    </r>
    <r>
      <rPr>
        <vertAlign val="subscript"/>
        <sz val="12"/>
        <rFont val="Times New Roman"/>
        <family val="1"/>
        <charset val="186"/>
      </rPr>
      <t>v1</t>
    </r>
    <r>
      <rPr>
        <sz val="12"/>
        <rFont val="Times New Roman"/>
        <family val="1"/>
      </rPr>
      <t xml:space="preserve">
</t>
    </r>
  </si>
  <si>
    <r>
      <t>Izmantošanas laiks maksas pakalpojumu (citu darbību) sniegšanai 
L</t>
    </r>
    <r>
      <rPr>
        <vertAlign val="subscript"/>
        <sz val="12"/>
        <rFont val="Times New Roman"/>
        <family val="1"/>
        <charset val="186"/>
      </rPr>
      <t>m1</t>
    </r>
  </si>
  <si>
    <t>7=5/(5+6)*100</t>
  </si>
  <si>
    <t>Ģimenes ārstu prakse</t>
  </si>
  <si>
    <r>
      <t>Izmantošanas proporcija
(P</t>
    </r>
    <r>
      <rPr>
        <b/>
        <vertAlign val="subscript"/>
        <sz val="12"/>
        <rFont val="Times New Roman"/>
        <family val="1"/>
        <charset val="186"/>
      </rPr>
      <t>rv1</t>
    </r>
    <r>
      <rPr>
        <b/>
        <sz val="12"/>
        <rFont val="Times New Roman"/>
        <family val="1"/>
      </rPr>
      <t>= L</t>
    </r>
    <r>
      <rPr>
        <b/>
        <vertAlign val="subscript"/>
        <sz val="12"/>
        <rFont val="Times New Roman"/>
        <family val="1"/>
        <charset val="186"/>
      </rPr>
      <t>v1</t>
    </r>
    <r>
      <rPr>
        <b/>
        <sz val="12"/>
        <rFont val="Times New Roman"/>
        <family val="1"/>
      </rPr>
      <t>/(L</t>
    </r>
    <r>
      <rPr>
        <b/>
        <vertAlign val="subscript"/>
        <sz val="12"/>
        <rFont val="Times New Roman"/>
        <family val="1"/>
        <charset val="186"/>
      </rPr>
      <t>v1</t>
    </r>
    <r>
      <rPr>
        <b/>
        <sz val="12"/>
        <rFont val="Times New Roman"/>
        <family val="1"/>
      </rPr>
      <t>+L</t>
    </r>
    <r>
      <rPr>
        <b/>
        <vertAlign val="subscript"/>
        <sz val="12"/>
        <rFont val="Times New Roman"/>
        <family val="1"/>
        <charset val="186"/>
      </rPr>
      <t>m1</t>
    </r>
    <r>
      <rPr>
        <b/>
        <sz val="12"/>
        <rFont val="Times New Roman"/>
        <family val="1"/>
      </rPr>
      <t>))</t>
    </r>
  </si>
  <si>
    <t>Finansējuma saņēmēja sniegtie dati  par 12 kalendārajiem mēnešiem (pārskata periodam jāsakrīt ar 10.kolonnā norādīto)</t>
  </si>
  <si>
    <t>vārds, uzvārds, prakses nosaukums</t>
  </si>
  <si>
    <t>Informācija par ģimenes ārstu praksēm</t>
  </si>
  <si>
    <t>9=4-8</t>
  </si>
  <si>
    <t>8=5/(5+6)*4</t>
  </si>
  <si>
    <t>2023.gads</t>
  </si>
  <si>
    <t>2024.gads</t>
  </si>
  <si>
    <t>2025.gads</t>
  </si>
  <si>
    <t>Valsts budžeta finansējums</t>
  </si>
  <si>
    <t>Publiskās attiecināmās izmaksas</t>
  </si>
  <si>
    <t>Privātās attiecināmās izmaksas</t>
  </si>
  <si>
    <t>Privātās neattiecināmās izmaksas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</si>
</sst>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00"/>
  </numFmts>
  <fonts count="27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22"/>
      <color theme="1"/>
      <name val="Calibri"/>
      <family val="2"/>
      <charset val="186"/>
      <scheme val="minor"/>
    </font>
    <font>
      <b/>
      <sz val="14"/>
      <color theme="1"/>
      <name val="Calibri"/>
      <family val="2"/>
      <charset val="186"/>
      <scheme val="minor"/>
    </font>
    <font>
      <b/>
      <sz val="11"/>
      <color rgb="FF414142"/>
      <name val="Arial"/>
      <family val="2"/>
      <charset val="186"/>
    </font>
    <font>
      <sz val="11"/>
      <color rgb="FF414142"/>
      <name val="Arial"/>
      <family val="2"/>
      <charset val="186"/>
    </font>
    <font>
      <sz val="28"/>
      <color theme="1"/>
      <name val="Calibri"/>
      <family val="2"/>
      <charset val="186"/>
      <scheme val="minor"/>
    </font>
    <font>
      <b/>
      <sz val="14"/>
      <name val="Arial Narrow"/>
      <family val="2"/>
      <charset val="186"/>
    </font>
    <font>
      <sz val="11"/>
      <color theme="1"/>
      <name val="Arial Narrow"/>
      <family val="2"/>
      <charset val="186"/>
    </font>
    <font>
      <b/>
      <sz val="12"/>
      <name val="Arial Narrow"/>
      <family val="2"/>
      <charset val="186"/>
    </font>
    <font>
      <b/>
      <sz val="11"/>
      <color theme="1"/>
      <name val="Arial Narrow"/>
      <family val="2"/>
      <charset val="186"/>
    </font>
    <font>
      <sz val="12"/>
      <name val="Arial Narrow"/>
      <family val="2"/>
      <charset val="186"/>
    </font>
    <font>
      <sz val="12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sz val="12"/>
      <name val="Times New Roman"/>
      <family val="1"/>
      <charset val="186"/>
    </font>
    <font>
      <sz val="12"/>
      <color theme="1"/>
      <name val="Times New Roman"/>
      <family val="1"/>
    </font>
    <font>
      <i/>
      <sz val="12"/>
      <name val="Times New Roman"/>
      <family val="1"/>
    </font>
    <font>
      <b/>
      <sz val="11"/>
      <name val="Times New Roman"/>
      <family val="1"/>
    </font>
    <font>
      <vertAlign val="subscript"/>
      <sz val="12"/>
      <name val="Times New Roman"/>
      <family val="1"/>
      <charset val="186"/>
    </font>
    <font>
      <b/>
      <i/>
      <sz val="11"/>
      <color theme="1"/>
      <name val="Calibri"/>
      <family val="2"/>
      <charset val="186"/>
      <scheme val="minor"/>
    </font>
    <font>
      <b/>
      <vertAlign val="subscript"/>
      <sz val="12"/>
      <name val="Times New Roman"/>
      <family val="1"/>
      <charset val="186"/>
    </font>
    <font>
      <b/>
      <i/>
      <sz val="12"/>
      <name val="Arial Narrow"/>
      <family val="2"/>
      <charset val="186"/>
    </font>
  </fonts>
  <fills count="10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414142"/>
      </left>
      <right style="thin">
        <color rgb="FF414142"/>
      </right>
      <top style="thin">
        <color rgb="FF414142"/>
      </top>
      <bottom style="thin">
        <color rgb="FF414142"/>
      </bottom>
      <diagonal/>
    </border>
    <border>
      <left/>
      <right/>
      <top/>
      <bottom style="thin">
        <color rgb="FF41414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 diagonalUp="1"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04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/>
    </xf>
    <xf numFmtId="4" fontId="0" fillId="0" borderId="1" xfId="0" applyNumberFormat="1" applyBorder="1" applyAlignment="1">
      <alignment vertical="center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2" fillId="0" borderId="1" xfId="0" applyFont="1" applyBorder="1" applyAlignment="1">
      <alignment vertical="center"/>
    </xf>
    <xf numFmtId="4" fontId="2" fillId="0" borderId="1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4" fontId="2" fillId="4" borderId="1" xfId="0" applyNumberFormat="1" applyFont="1" applyFill="1" applyBorder="1" applyAlignment="1">
      <alignment vertical="center"/>
    </xf>
    <xf numFmtId="4" fontId="0" fillId="0" borderId="0" xfId="0" applyNumberFormat="1" applyAlignment="1">
      <alignment vertical="center"/>
    </xf>
    <xf numFmtId="0" fontId="3" fillId="0" borderId="0" xfId="0" applyFont="1" applyAlignment="1">
      <alignment vertical="center" wrapText="1"/>
    </xf>
    <xf numFmtId="4" fontId="6" fillId="5" borderId="8" xfId="0" applyNumberFormat="1" applyFont="1" applyFill="1" applyBorder="1" applyAlignment="1">
      <alignment vertical="center" wrapText="1"/>
    </xf>
    <xf numFmtId="0" fontId="7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6" fillId="0" borderId="8" xfId="0" applyFont="1" applyFill="1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vertical="center"/>
    </xf>
    <xf numFmtId="0" fontId="10" fillId="8" borderId="1" xfId="0" applyFont="1" applyFill="1" applyBorder="1" applyAlignment="1">
      <alignment horizontal="center" vertical="center"/>
    </xf>
    <xf numFmtId="0" fontId="11" fillId="0" borderId="0" xfId="0" applyFont="1" applyAlignment="1">
      <alignment vertical="center" wrapText="1"/>
    </xf>
    <xf numFmtId="0" fontId="11" fillId="0" borderId="0" xfId="0" applyFont="1" applyAlignment="1">
      <alignment vertical="center"/>
    </xf>
    <xf numFmtId="0" fontId="10" fillId="8" borderId="1" xfId="0" applyFont="1" applyFill="1" applyBorder="1" applyAlignment="1">
      <alignment horizontal="center" vertical="center" wrapText="1"/>
    </xf>
    <xf numFmtId="4" fontId="12" fillId="0" borderId="1" xfId="0" applyNumberFormat="1" applyFont="1" applyFill="1" applyBorder="1" applyAlignment="1">
      <alignment vertical="center"/>
    </xf>
    <xf numFmtId="4" fontId="10" fillId="0" borderId="1" xfId="0" applyNumberFormat="1" applyFont="1" applyFill="1" applyBorder="1" applyAlignment="1">
      <alignment vertical="center"/>
    </xf>
    <xf numFmtId="10" fontId="12" fillId="0" borderId="1" xfId="1" applyNumberFormat="1" applyFont="1" applyFill="1" applyBorder="1" applyAlignment="1">
      <alignment horizontal="right" vertical="center" wrapText="1"/>
    </xf>
    <xf numFmtId="9" fontId="9" fillId="0" borderId="1" xfId="1" applyFont="1" applyBorder="1" applyAlignment="1">
      <alignment horizontal="center" vertical="center"/>
    </xf>
    <xf numFmtId="4" fontId="10" fillId="7" borderId="1" xfId="0" applyNumberFormat="1" applyFont="1" applyFill="1" applyBorder="1" applyAlignment="1">
      <alignment vertical="center"/>
    </xf>
    <xf numFmtId="10" fontId="10" fillId="7" borderId="1" xfId="1" applyNumberFormat="1" applyFont="1" applyFill="1" applyBorder="1" applyAlignment="1">
      <alignment horizontal="right" vertical="center" wrapText="1"/>
    </xf>
    <xf numFmtId="4" fontId="10" fillId="6" borderId="1" xfId="0" applyNumberFormat="1" applyFont="1" applyFill="1" applyBorder="1" applyAlignment="1">
      <alignment vertical="center"/>
    </xf>
    <xf numFmtId="10" fontId="12" fillId="6" borderId="1" xfId="1" applyNumberFormat="1" applyFont="1" applyFill="1" applyBorder="1" applyAlignment="1">
      <alignment horizontal="right" vertical="center" wrapText="1"/>
    </xf>
    <xf numFmtId="10" fontId="10" fillId="6" borderId="1" xfId="1" applyNumberFormat="1" applyFont="1" applyFill="1" applyBorder="1" applyAlignment="1">
      <alignment horizontal="right" vertical="center" wrapText="1"/>
    </xf>
    <xf numFmtId="4" fontId="10" fillId="8" borderId="1" xfId="0" applyNumberFormat="1" applyFont="1" applyFill="1" applyBorder="1" applyAlignment="1">
      <alignment vertical="center"/>
    </xf>
    <xf numFmtId="10" fontId="10" fillId="8" borderId="1" xfId="1" applyNumberFormat="1" applyFont="1" applyFill="1" applyBorder="1" applyAlignment="1">
      <alignment horizontal="right" vertical="center" wrapText="1"/>
    </xf>
    <xf numFmtId="0" fontId="9" fillId="0" borderId="1" xfId="0" applyFont="1" applyBorder="1" applyAlignment="1">
      <alignment vertical="center"/>
    </xf>
    <xf numFmtId="43" fontId="9" fillId="0" borderId="1" xfId="2" applyFont="1" applyBorder="1" applyAlignment="1">
      <alignment horizontal="center" vertical="center"/>
    </xf>
    <xf numFmtId="4" fontId="9" fillId="0" borderId="0" xfId="0" applyNumberFormat="1" applyFont="1" applyAlignment="1">
      <alignment vertical="center"/>
    </xf>
    <xf numFmtId="1" fontId="9" fillId="0" borderId="0" xfId="1" applyNumberFormat="1" applyFont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13" fillId="3" borderId="0" xfId="0" applyFont="1" applyFill="1" applyProtection="1"/>
    <xf numFmtId="0" fontId="17" fillId="9" borderId="11" xfId="0" applyFont="1" applyFill="1" applyBorder="1" applyAlignment="1" applyProtection="1">
      <alignment horizontal="center" vertical="center" wrapText="1"/>
    </xf>
    <xf numFmtId="0" fontId="13" fillId="9" borderId="1" xfId="0" applyFont="1" applyFill="1" applyBorder="1" applyAlignment="1" applyProtection="1">
      <alignment horizontal="center" vertical="center" wrapText="1"/>
    </xf>
    <xf numFmtId="0" fontId="15" fillId="3" borderId="1" xfId="0" applyFont="1" applyFill="1" applyBorder="1" applyAlignment="1" applyProtection="1">
      <alignment horizontal="center" vertical="center" wrapText="1"/>
    </xf>
    <xf numFmtId="0" fontId="19" fillId="3" borderId="1" xfId="0" applyFont="1" applyFill="1" applyBorder="1" applyAlignment="1" applyProtection="1">
      <alignment horizontal="center" vertical="center" wrapText="1"/>
    </xf>
    <xf numFmtId="4" fontId="15" fillId="3" borderId="1" xfId="0" applyNumberFormat="1" applyFont="1" applyFill="1" applyBorder="1" applyAlignment="1" applyProtection="1">
      <alignment horizontal="center" vertical="center" wrapText="1"/>
    </xf>
    <xf numFmtId="3" fontId="20" fillId="0" borderId="1" xfId="0" applyNumberFormat="1" applyFont="1" applyFill="1" applyBorder="1" applyAlignment="1" applyProtection="1">
      <alignment horizontal="center" vertical="center"/>
      <protection locked="0"/>
    </xf>
    <xf numFmtId="0" fontId="13" fillId="9" borderId="1" xfId="0" applyFont="1" applyFill="1" applyBorder="1" applyAlignment="1" applyProtection="1">
      <alignment horizontal="center" vertical="center" wrapText="1"/>
      <protection locked="0"/>
    </xf>
    <xf numFmtId="3" fontId="20" fillId="0" borderId="1" xfId="0" applyNumberFormat="1" applyFont="1" applyFill="1" applyBorder="1" applyAlignment="1" applyProtection="1">
      <alignment horizontal="center" vertical="center"/>
    </xf>
    <xf numFmtId="9" fontId="20" fillId="0" borderId="1" xfId="0" applyNumberFormat="1" applyFont="1" applyFill="1" applyBorder="1" applyAlignment="1" applyProtection="1">
      <alignment horizontal="center" vertical="center"/>
    </xf>
    <xf numFmtId="3" fontId="13" fillId="3" borderId="1" xfId="0" applyNumberFormat="1" applyFont="1" applyFill="1" applyBorder="1" applyAlignment="1" applyProtection="1">
      <alignment horizontal="center" vertical="center"/>
    </xf>
    <xf numFmtId="0" fontId="21" fillId="3" borderId="0" xfId="0" applyFont="1" applyFill="1" applyProtection="1"/>
    <xf numFmtId="0" fontId="16" fillId="3" borderId="1" xfId="0" applyFont="1" applyFill="1" applyBorder="1" applyAlignment="1" applyProtection="1">
      <alignment horizontal="center" vertical="center" wrapText="1"/>
    </xf>
    <xf numFmtId="0" fontId="13" fillId="3" borderId="1" xfId="0" applyFont="1" applyFill="1" applyBorder="1" applyAlignment="1" applyProtection="1">
      <alignment horizontal="center" vertical="center" wrapText="1"/>
    </xf>
    <xf numFmtId="17" fontId="18" fillId="9" borderId="3" xfId="0" applyNumberFormat="1" applyFont="1" applyFill="1" applyBorder="1" applyAlignment="1" applyProtection="1">
      <alignment horizontal="center" vertical="center" wrapText="1"/>
    </xf>
    <xf numFmtId="164" fontId="0" fillId="0" borderId="0" xfId="0" applyNumberFormat="1"/>
    <xf numFmtId="2" fontId="13" fillId="3" borderId="0" xfId="0" applyNumberFormat="1" applyFont="1" applyFill="1" applyProtection="1"/>
    <xf numFmtId="0" fontId="17" fillId="9" borderId="18" xfId="0" applyFont="1" applyFill="1" applyBorder="1" applyAlignment="1" applyProtection="1">
      <alignment horizontal="center" vertical="center" wrapText="1"/>
    </xf>
    <xf numFmtId="3" fontId="20" fillId="0" borderId="7" xfId="0" applyNumberFormat="1" applyFont="1" applyFill="1" applyBorder="1" applyAlignment="1" applyProtection="1">
      <alignment horizontal="center" vertical="center"/>
      <protection locked="0"/>
    </xf>
    <xf numFmtId="3" fontId="13" fillId="3" borderId="7" xfId="0" applyNumberFormat="1" applyFont="1" applyFill="1" applyBorder="1" applyAlignment="1" applyProtection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4" fontId="0" fillId="0" borderId="1" xfId="0" applyNumberFormat="1" applyFill="1" applyBorder="1" applyAlignment="1">
      <alignment vertical="center" wrapText="1"/>
    </xf>
    <xf numFmtId="10" fontId="2" fillId="0" borderId="1" xfId="1" applyNumberFormat="1" applyFont="1" applyFill="1" applyBorder="1" applyAlignment="1">
      <alignment horizontal="center" vertical="center" wrapText="1"/>
    </xf>
    <xf numFmtId="4" fontId="24" fillId="0" borderId="1" xfId="0" applyNumberFormat="1" applyFont="1" applyFill="1" applyBorder="1" applyAlignment="1">
      <alignment vertical="center" wrapText="1"/>
    </xf>
    <xf numFmtId="4" fontId="2" fillId="0" borderId="1" xfId="0" applyNumberFormat="1" applyFont="1" applyFill="1" applyBorder="1" applyAlignment="1">
      <alignment vertical="center" wrapText="1"/>
    </xf>
    <xf numFmtId="10" fontId="1" fillId="0" borderId="1" xfId="1" applyNumberFormat="1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 indent="3"/>
    </xf>
    <xf numFmtId="0" fontId="10" fillId="7" borderId="1" xfId="0" applyFont="1" applyFill="1" applyBorder="1" applyAlignment="1">
      <alignment horizontal="left" vertical="center" wrapText="1" indent="2"/>
    </xf>
    <xf numFmtId="0" fontId="12" fillId="0" borderId="1" xfId="0" applyFont="1" applyFill="1" applyBorder="1" applyAlignment="1">
      <alignment horizontal="left" vertical="center" wrapText="1" indent="2"/>
    </xf>
    <xf numFmtId="0" fontId="10" fillId="6" borderId="1" xfId="0" applyFont="1" applyFill="1" applyBorder="1" applyAlignment="1">
      <alignment horizontal="left" vertical="center" wrapText="1" indent="1"/>
    </xf>
    <xf numFmtId="0" fontId="26" fillId="8" borderId="1" xfId="0" applyFont="1" applyFill="1" applyBorder="1" applyAlignment="1">
      <alignment horizontal="right" vertical="center" wrapText="1"/>
    </xf>
    <xf numFmtId="0" fontId="22" fillId="9" borderId="2" xfId="0" applyFont="1" applyFill="1" applyBorder="1" applyAlignment="1" applyProtection="1">
      <alignment horizontal="center" vertical="center" wrapText="1"/>
    </xf>
    <xf numFmtId="0" fontId="22" fillId="9" borderId="14" xfId="0" applyFont="1" applyFill="1" applyBorder="1" applyAlignment="1" applyProtection="1">
      <alignment horizontal="center" vertical="center" wrapText="1"/>
    </xf>
    <xf numFmtId="0" fontId="22" fillId="9" borderId="3" xfId="0" applyFont="1" applyFill="1" applyBorder="1" applyAlignment="1" applyProtection="1">
      <alignment horizontal="center" vertical="center" wrapText="1"/>
    </xf>
    <xf numFmtId="3" fontId="13" fillId="3" borderId="15" xfId="0" applyNumberFormat="1" applyFont="1" applyFill="1" applyBorder="1" applyAlignment="1" applyProtection="1">
      <alignment horizontal="center"/>
    </xf>
    <xf numFmtId="3" fontId="13" fillId="3" borderId="16" xfId="0" applyNumberFormat="1" applyFont="1" applyFill="1" applyBorder="1" applyAlignment="1" applyProtection="1">
      <alignment horizontal="center"/>
    </xf>
    <xf numFmtId="3" fontId="13" fillId="3" borderId="17" xfId="0" applyNumberFormat="1" applyFont="1" applyFill="1" applyBorder="1" applyAlignment="1" applyProtection="1">
      <alignment horizontal="center"/>
    </xf>
    <xf numFmtId="0" fontId="13" fillId="9" borderId="10" xfId="0" applyFont="1" applyFill="1" applyBorder="1" applyAlignment="1" applyProtection="1">
      <alignment horizontal="center" vertical="center" wrapText="1"/>
    </xf>
    <xf numFmtId="0" fontId="13" fillId="9" borderId="7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4" fillId="3" borderId="0" xfId="0" applyFont="1" applyFill="1" applyAlignment="1" applyProtection="1">
      <alignment horizontal="center" vertical="center" wrapText="1"/>
    </xf>
    <xf numFmtId="0" fontId="14" fillId="3" borderId="4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>
      <alignment horizontal="right" vertical="center" wrapText="1"/>
    </xf>
    <xf numFmtId="0" fontId="13" fillId="3" borderId="6" xfId="0" applyFont="1" applyFill="1" applyBorder="1" applyAlignment="1" applyProtection="1">
      <alignment horizontal="center" vertical="center" wrapText="1"/>
    </xf>
    <xf numFmtId="0" fontId="13" fillId="3" borderId="10" xfId="0" applyFont="1" applyFill="1" applyBorder="1" applyAlignment="1" applyProtection="1">
      <alignment horizontal="center" vertical="center" wrapText="1"/>
    </xf>
    <xf numFmtId="0" fontId="13" fillId="3" borderId="7" xfId="0" applyFont="1" applyFill="1" applyBorder="1" applyAlignment="1" applyProtection="1">
      <alignment horizontal="center" vertical="center" wrapText="1"/>
    </xf>
    <xf numFmtId="0" fontId="17" fillId="9" borderId="12" xfId="0" applyFont="1" applyFill="1" applyBorder="1" applyAlignment="1" applyProtection="1">
      <alignment horizontal="center" vertical="center" wrapText="1"/>
    </xf>
    <xf numFmtId="0" fontId="17" fillId="9" borderId="13" xfId="0" applyFont="1" applyFill="1" applyBorder="1" applyAlignment="1" applyProtection="1">
      <alignment horizontal="center" vertical="center" wrapText="1"/>
    </xf>
    <xf numFmtId="0" fontId="17" fillId="9" borderId="0" xfId="0" applyFont="1" applyFill="1" applyBorder="1" applyAlignment="1" applyProtection="1">
      <alignment horizontal="center" vertical="center" wrapText="1"/>
    </xf>
    <xf numFmtId="0" fontId="17" fillId="9" borderId="11" xfId="0" applyFont="1" applyFill="1" applyBorder="1" applyAlignment="1" applyProtection="1">
      <alignment horizontal="center" vertical="center" wrapText="1"/>
    </xf>
    <xf numFmtId="0" fontId="17" fillId="9" borderId="6" xfId="0" applyFont="1" applyFill="1" applyBorder="1" applyAlignment="1" applyProtection="1">
      <alignment horizontal="center" vertical="center" wrapText="1"/>
    </xf>
    <xf numFmtId="0" fontId="17" fillId="9" borderId="10" xfId="0" applyFont="1" applyFill="1" applyBorder="1" applyAlignment="1" applyProtection="1">
      <alignment horizontal="center" vertical="center" wrapText="1"/>
    </xf>
    <xf numFmtId="0" fontId="17" fillId="9" borderId="7" xfId="0" applyFont="1" applyFill="1" applyBorder="1" applyAlignment="1" applyProtection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10" fillId="8" borderId="2" xfId="0" applyFont="1" applyFill="1" applyBorder="1" applyAlignment="1">
      <alignment horizontal="center" vertical="center"/>
    </xf>
    <xf numFmtId="0" fontId="10" fillId="8" borderId="3" xfId="0" applyFont="1" applyFill="1" applyBorder="1" applyAlignment="1">
      <alignment horizontal="center" vertical="center"/>
    </xf>
    <xf numFmtId="0" fontId="10" fillId="8" borderId="1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8" fillId="6" borderId="12" xfId="0" applyFont="1" applyFill="1" applyBorder="1" applyAlignment="1">
      <alignment horizontal="center" vertical="center"/>
    </xf>
    <xf numFmtId="0" fontId="8" fillId="6" borderId="4" xfId="0" applyFont="1" applyFill="1" applyBorder="1" applyAlignment="1">
      <alignment horizontal="center" vertical="center"/>
    </xf>
  </cellXfs>
  <cellStyles count="4">
    <cellStyle name="Comma" xfId="2" builtinId="3"/>
    <cellStyle name="Comma 2" xfId="3" xr:uid="{11DBE93F-41E1-4328-B1C6-D85C559232C1}"/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FA7233-D852-406C-9F14-1F32332441EB}">
  <dimension ref="A1:Z38"/>
  <sheetViews>
    <sheetView view="pageBreakPreview" zoomScaleNormal="100" zoomScaleSheetLayoutView="100" workbookViewId="0">
      <selection activeCell="N37" sqref="N37"/>
    </sheetView>
  </sheetViews>
  <sheetFormatPr defaultRowHeight="15" x14ac:dyDescent="0.25"/>
  <cols>
    <col min="1" max="1" width="6.85546875" customWidth="1"/>
    <col min="2" max="2" width="18.85546875" customWidth="1"/>
    <col min="3" max="3" width="18.140625" customWidth="1"/>
    <col min="4" max="4" width="12.85546875" customWidth="1"/>
    <col min="5" max="5" width="14.140625" customWidth="1"/>
    <col min="6" max="6" width="14.42578125" customWidth="1"/>
    <col min="7" max="7" width="15.7109375" customWidth="1"/>
    <col min="8" max="9" width="14" customWidth="1"/>
    <col min="23" max="23" width="27" customWidth="1"/>
    <col min="24" max="25" width="28.42578125" customWidth="1"/>
    <col min="26" max="26" width="29" customWidth="1"/>
  </cols>
  <sheetData>
    <row r="1" spans="1:26" ht="18.75" customHeight="1" x14ac:dyDescent="0.25">
      <c r="A1" s="81" t="s">
        <v>54</v>
      </c>
      <c r="B1" s="81"/>
      <c r="C1" s="81"/>
      <c r="D1" s="81"/>
      <c r="E1" s="81"/>
      <c r="F1" s="81"/>
      <c r="G1" s="81"/>
      <c r="H1" s="81"/>
      <c r="I1" s="81"/>
    </row>
    <row r="2" spans="1:26" ht="97.5" customHeight="1" x14ac:dyDescent="0.25">
      <c r="A2" s="82"/>
      <c r="B2" s="82"/>
      <c r="C2" s="82"/>
      <c r="D2" s="82"/>
      <c r="E2" s="82"/>
      <c r="F2" s="82"/>
      <c r="G2" s="82"/>
      <c r="H2" s="82"/>
      <c r="I2" s="82"/>
      <c r="J2" s="84" t="s">
        <v>46</v>
      </c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6"/>
      <c r="W2" s="50" t="s">
        <v>52</v>
      </c>
      <c r="X2" s="51"/>
      <c r="Y2" s="51"/>
      <c r="Z2" s="51"/>
    </row>
    <row r="3" spans="1:26" ht="15" customHeight="1" x14ac:dyDescent="0.25">
      <c r="A3" s="80" t="s">
        <v>38</v>
      </c>
      <c r="B3" s="80"/>
      <c r="C3" s="80" t="s">
        <v>44</v>
      </c>
      <c r="D3" s="80" t="s">
        <v>10</v>
      </c>
      <c r="E3" s="80" t="s">
        <v>47</v>
      </c>
      <c r="F3" s="80" t="s">
        <v>48</v>
      </c>
      <c r="G3" s="80" t="s">
        <v>51</v>
      </c>
      <c r="H3" s="80" t="s">
        <v>8</v>
      </c>
      <c r="I3" s="80" t="s">
        <v>9</v>
      </c>
      <c r="J3" s="87" t="s">
        <v>39</v>
      </c>
      <c r="K3" s="87"/>
      <c r="L3" s="87"/>
      <c r="M3" s="87"/>
      <c r="N3" s="87"/>
      <c r="O3" s="87"/>
      <c r="P3" s="87"/>
      <c r="Q3" s="87"/>
      <c r="R3" s="87"/>
      <c r="S3" s="87"/>
      <c r="T3" s="87"/>
      <c r="U3" s="87"/>
      <c r="V3" s="88"/>
      <c r="W3" s="72" t="s">
        <v>40</v>
      </c>
      <c r="X3" s="72" t="s">
        <v>45</v>
      </c>
      <c r="Y3" s="72" t="s">
        <v>41</v>
      </c>
      <c r="Z3" s="72" t="s">
        <v>42</v>
      </c>
    </row>
    <row r="4" spans="1:26" ht="57" customHeight="1" x14ac:dyDescent="0.25">
      <c r="A4" s="80"/>
      <c r="B4" s="80"/>
      <c r="C4" s="80"/>
      <c r="D4" s="80"/>
      <c r="E4" s="80"/>
      <c r="F4" s="80"/>
      <c r="G4" s="80"/>
      <c r="H4" s="80"/>
      <c r="I4" s="80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90"/>
      <c r="W4" s="73"/>
      <c r="X4" s="73"/>
      <c r="Y4" s="73"/>
      <c r="Z4" s="73"/>
    </row>
    <row r="5" spans="1:26" ht="33.75" customHeight="1" x14ac:dyDescent="0.25">
      <c r="A5" s="80"/>
      <c r="B5" s="80"/>
      <c r="C5" s="80"/>
      <c r="D5" s="80"/>
      <c r="E5" s="80"/>
      <c r="F5" s="80"/>
      <c r="G5" s="80"/>
      <c r="H5" s="80"/>
      <c r="I5" s="80"/>
      <c r="J5" s="39" t="s">
        <v>2</v>
      </c>
      <c r="K5" s="91" t="s">
        <v>43</v>
      </c>
      <c r="L5" s="92"/>
      <c r="M5" s="92"/>
      <c r="N5" s="92"/>
      <c r="O5" s="92"/>
      <c r="P5" s="92"/>
      <c r="Q5" s="92"/>
      <c r="R5" s="92"/>
      <c r="S5" s="92"/>
      <c r="T5" s="92"/>
      <c r="U5" s="92"/>
      <c r="V5" s="93"/>
      <c r="W5" s="73"/>
      <c r="X5" s="73"/>
      <c r="Y5" s="73"/>
      <c r="Z5" s="73"/>
    </row>
    <row r="6" spans="1:26" ht="32.25" customHeight="1" x14ac:dyDescent="0.25">
      <c r="A6" s="80"/>
      <c r="B6" s="80"/>
      <c r="C6" s="80"/>
      <c r="D6" s="80"/>
      <c r="E6" s="80"/>
      <c r="F6" s="80"/>
      <c r="G6" s="80"/>
      <c r="H6" s="80"/>
      <c r="I6" s="80"/>
      <c r="J6" s="55"/>
      <c r="K6" s="52">
        <v>43525</v>
      </c>
      <c r="L6" s="52">
        <v>43556</v>
      </c>
      <c r="M6" s="52">
        <v>43586</v>
      </c>
      <c r="N6" s="52">
        <v>43617</v>
      </c>
      <c r="O6" s="52">
        <v>43647</v>
      </c>
      <c r="P6" s="52">
        <v>43678</v>
      </c>
      <c r="Q6" s="52">
        <v>43709</v>
      </c>
      <c r="R6" s="52">
        <v>43739</v>
      </c>
      <c r="S6" s="52">
        <v>43770</v>
      </c>
      <c r="T6" s="52">
        <v>43800</v>
      </c>
      <c r="U6" s="52">
        <v>43831</v>
      </c>
      <c r="V6" s="52">
        <v>43862</v>
      </c>
      <c r="W6" s="74"/>
      <c r="X6" s="74"/>
      <c r="Y6" s="74"/>
      <c r="Z6" s="74"/>
    </row>
    <row r="7" spans="1:26" ht="23.25" customHeight="1" x14ac:dyDescent="0.25">
      <c r="A7" s="37">
        <v>1</v>
      </c>
      <c r="B7" s="37">
        <v>2</v>
      </c>
      <c r="C7" s="37">
        <v>3</v>
      </c>
      <c r="D7" s="37">
        <v>4</v>
      </c>
      <c r="E7" s="37">
        <v>5</v>
      </c>
      <c r="F7" s="37">
        <v>6</v>
      </c>
      <c r="G7" s="37" t="s">
        <v>49</v>
      </c>
      <c r="H7" s="37" t="s">
        <v>56</v>
      </c>
      <c r="I7" s="37" t="s">
        <v>55</v>
      </c>
      <c r="J7" s="78">
        <v>8</v>
      </c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9"/>
      <c r="W7" s="40">
        <v>9</v>
      </c>
      <c r="X7" s="40">
        <v>10</v>
      </c>
      <c r="Y7" s="40">
        <v>11</v>
      </c>
      <c r="Z7" s="40">
        <v>12</v>
      </c>
    </row>
    <row r="8" spans="1:26" ht="45" x14ac:dyDescent="0.25">
      <c r="A8" s="58">
        <v>1</v>
      </c>
      <c r="B8" s="59" t="s">
        <v>50</v>
      </c>
      <c r="C8" s="59" t="s">
        <v>53</v>
      </c>
      <c r="D8" s="60">
        <v>8000</v>
      </c>
      <c r="E8" s="60">
        <f t="shared" ref="E8:E28" si="0">Y8</f>
        <v>1969.6679999999999</v>
      </c>
      <c r="F8" s="60">
        <f t="shared" ref="F8:F28" si="1">X8</f>
        <v>26.332000000000001</v>
      </c>
      <c r="G8" s="64">
        <f>IF(E8&gt;0,ROUND(E8/(E8+F8),4),"0.00")</f>
        <v>0.98680000000000001</v>
      </c>
      <c r="H8" s="60">
        <f>IF((E8+F8)&gt;0,ROUND(E8/(E8+F8)*D8,2))</f>
        <v>7894.46</v>
      </c>
      <c r="I8" s="60">
        <f>D8-H8</f>
        <v>105.53999999999996</v>
      </c>
      <c r="J8" s="56">
        <f>SUM(K8:V8)</f>
        <v>1996</v>
      </c>
      <c r="K8" s="44">
        <v>159</v>
      </c>
      <c r="L8" s="44">
        <v>168</v>
      </c>
      <c r="M8" s="44">
        <v>167</v>
      </c>
      <c r="N8" s="44">
        <v>152</v>
      </c>
      <c r="O8" s="44">
        <v>184</v>
      </c>
      <c r="P8" s="44">
        <v>176</v>
      </c>
      <c r="Q8" s="44">
        <v>168</v>
      </c>
      <c r="R8" s="45">
        <v>184</v>
      </c>
      <c r="S8" s="44">
        <v>160</v>
      </c>
      <c r="T8" s="44">
        <v>142</v>
      </c>
      <c r="U8" s="44">
        <v>176</v>
      </c>
      <c r="V8" s="44">
        <v>160</v>
      </c>
      <c r="W8" s="44">
        <v>116</v>
      </c>
      <c r="X8" s="46">
        <f>W8*0.227</f>
        <v>26.332000000000001</v>
      </c>
      <c r="Y8" s="46">
        <f>J8-X8</f>
        <v>1969.6679999999999</v>
      </c>
      <c r="Z8" s="47">
        <f>Y8/(Y8+X8)*100%</f>
        <v>0.9868076152304609</v>
      </c>
    </row>
    <row r="9" spans="1:26" ht="16.5" hidden="1" customHeight="1" thickBot="1" x14ac:dyDescent="0.3">
      <c r="A9" s="41">
        <v>2</v>
      </c>
      <c r="B9" s="41">
        <v>0</v>
      </c>
      <c r="C9" s="42">
        <v>0</v>
      </c>
      <c r="D9" s="42"/>
      <c r="E9" s="43">
        <f t="shared" si="0"/>
        <v>0</v>
      </c>
      <c r="F9" s="43">
        <f t="shared" si="1"/>
        <v>0</v>
      </c>
      <c r="G9" s="61" t="e">
        <f t="shared" ref="G9:G29" si="2">ROUND(E9/(E9+F9),4)</f>
        <v>#DIV/0!</v>
      </c>
      <c r="H9" s="41"/>
      <c r="I9" s="41"/>
      <c r="J9" s="56">
        <f t="shared" ref="J9:J28" si="3">SUM(K9:V9)</f>
        <v>0</v>
      </c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6">
        <f>W9*0.215</f>
        <v>0</v>
      </c>
      <c r="Y9" s="46">
        <f t="shared" ref="Y9:Y28" si="4">J9-X9</f>
        <v>0</v>
      </c>
      <c r="Z9" s="47" t="e">
        <f t="shared" ref="Z9:Z29" si="5">Y9/(Y9+X9)*100%</f>
        <v>#DIV/0!</v>
      </c>
    </row>
    <row r="10" spans="1:26" ht="15.75" hidden="1" x14ac:dyDescent="0.25">
      <c r="A10" s="41">
        <v>3</v>
      </c>
      <c r="B10" s="41">
        <v>0</v>
      </c>
      <c r="C10" s="42">
        <v>0</v>
      </c>
      <c r="D10" s="42"/>
      <c r="E10" s="43">
        <f t="shared" si="0"/>
        <v>0</v>
      </c>
      <c r="F10" s="43">
        <f t="shared" si="1"/>
        <v>0</v>
      </c>
      <c r="G10" s="61" t="e">
        <f t="shared" si="2"/>
        <v>#DIV/0!</v>
      </c>
      <c r="H10" s="41"/>
      <c r="I10" s="41"/>
      <c r="J10" s="56">
        <f t="shared" si="3"/>
        <v>0</v>
      </c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6">
        <f t="shared" ref="X10:X11" si="6">W10*0.215</f>
        <v>0</v>
      </c>
      <c r="Y10" s="46">
        <f t="shared" si="4"/>
        <v>0</v>
      </c>
      <c r="Z10" s="47" t="e">
        <f t="shared" si="5"/>
        <v>#DIV/0!</v>
      </c>
    </row>
    <row r="11" spans="1:26" ht="15.75" hidden="1" x14ac:dyDescent="0.25">
      <c r="A11" s="41">
        <v>4</v>
      </c>
      <c r="B11" s="41">
        <v>0</v>
      </c>
      <c r="C11" s="42">
        <v>0</v>
      </c>
      <c r="D11" s="42"/>
      <c r="E11" s="43">
        <f t="shared" si="0"/>
        <v>0</v>
      </c>
      <c r="F11" s="43">
        <f t="shared" si="1"/>
        <v>0</v>
      </c>
      <c r="G11" s="61" t="e">
        <f t="shared" si="2"/>
        <v>#DIV/0!</v>
      </c>
      <c r="H11" s="41"/>
      <c r="I11" s="41"/>
      <c r="J11" s="56">
        <f t="shared" si="3"/>
        <v>0</v>
      </c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6">
        <f t="shared" si="6"/>
        <v>0</v>
      </c>
      <c r="Y11" s="46">
        <f t="shared" si="4"/>
        <v>0</v>
      </c>
      <c r="Z11" s="47" t="e">
        <f t="shared" si="5"/>
        <v>#DIV/0!</v>
      </c>
    </row>
    <row r="12" spans="1:26" ht="15.75" hidden="1" x14ac:dyDescent="0.25">
      <c r="A12" s="41">
        <v>5</v>
      </c>
      <c r="B12" s="41">
        <v>0</v>
      </c>
      <c r="C12" s="42">
        <v>0</v>
      </c>
      <c r="D12" s="42"/>
      <c r="E12" s="43">
        <f t="shared" si="0"/>
        <v>0</v>
      </c>
      <c r="F12" s="43">
        <f t="shared" si="1"/>
        <v>0</v>
      </c>
      <c r="G12" s="61" t="e">
        <f t="shared" si="2"/>
        <v>#DIV/0!</v>
      </c>
      <c r="H12" s="41"/>
      <c r="I12" s="41"/>
      <c r="J12" s="56">
        <f t="shared" si="3"/>
        <v>0</v>
      </c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6">
        <f>W12*0.215</f>
        <v>0</v>
      </c>
      <c r="Y12" s="46">
        <f t="shared" si="4"/>
        <v>0</v>
      </c>
      <c r="Z12" s="47" t="e">
        <f t="shared" si="5"/>
        <v>#DIV/0!</v>
      </c>
    </row>
    <row r="13" spans="1:26" ht="15.75" hidden="1" x14ac:dyDescent="0.25">
      <c r="A13" s="41">
        <v>6</v>
      </c>
      <c r="B13" s="41">
        <v>0</v>
      </c>
      <c r="C13" s="42">
        <v>0</v>
      </c>
      <c r="D13" s="42"/>
      <c r="E13" s="43">
        <f t="shared" si="0"/>
        <v>0</v>
      </c>
      <c r="F13" s="43">
        <f t="shared" si="1"/>
        <v>0</v>
      </c>
      <c r="G13" s="61" t="e">
        <f t="shared" si="2"/>
        <v>#DIV/0!</v>
      </c>
      <c r="H13" s="41"/>
      <c r="I13" s="41"/>
      <c r="J13" s="56">
        <f t="shared" si="3"/>
        <v>0</v>
      </c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6">
        <f t="shared" ref="X13:X28" si="7">W13*0.215</f>
        <v>0</v>
      </c>
      <c r="Y13" s="46">
        <f t="shared" si="4"/>
        <v>0</v>
      </c>
      <c r="Z13" s="47" t="e">
        <f t="shared" si="5"/>
        <v>#DIV/0!</v>
      </c>
    </row>
    <row r="14" spans="1:26" ht="15.75" hidden="1" x14ac:dyDescent="0.25">
      <c r="A14" s="41">
        <v>7</v>
      </c>
      <c r="B14" s="41">
        <v>0</v>
      </c>
      <c r="C14" s="42">
        <v>0</v>
      </c>
      <c r="D14" s="42"/>
      <c r="E14" s="43">
        <f t="shared" si="0"/>
        <v>0</v>
      </c>
      <c r="F14" s="43">
        <f t="shared" si="1"/>
        <v>0</v>
      </c>
      <c r="G14" s="61" t="e">
        <f t="shared" si="2"/>
        <v>#DIV/0!</v>
      </c>
      <c r="H14" s="41"/>
      <c r="I14" s="41"/>
      <c r="J14" s="56">
        <f t="shared" si="3"/>
        <v>0</v>
      </c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6">
        <f t="shared" si="7"/>
        <v>0</v>
      </c>
      <c r="Y14" s="46">
        <f t="shared" si="4"/>
        <v>0</v>
      </c>
      <c r="Z14" s="47" t="e">
        <f t="shared" si="5"/>
        <v>#DIV/0!</v>
      </c>
    </row>
    <row r="15" spans="1:26" ht="15.75" hidden="1" x14ac:dyDescent="0.25">
      <c r="A15" s="41">
        <v>8</v>
      </c>
      <c r="B15" s="41">
        <v>0</v>
      </c>
      <c r="C15" s="42">
        <v>0</v>
      </c>
      <c r="D15" s="42"/>
      <c r="E15" s="43">
        <f t="shared" si="0"/>
        <v>0</v>
      </c>
      <c r="F15" s="43">
        <f t="shared" si="1"/>
        <v>0</v>
      </c>
      <c r="G15" s="61" t="e">
        <f t="shared" si="2"/>
        <v>#DIV/0!</v>
      </c>
      <c r="H15" s="41"/>
      <c r="I15" s="41"/>
      <c r="J15" s="56">
        <f t="shared" si="3"/>
        <v>0</v>
      </c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6">
        <f t="shared" si="7"/>
        <v>0</v>
      </c>
      <c r="Y15" s="46">
        <f t="shared" si="4"/>
        <v>0</v>
      </c>
      <c r="Z15" s="47" t="e">
        <f t="shared" si="5"/>
        <v>#DIV/0!</v>
      </c>
    </row>
    <row r="16" spans="1:26" ht="15.75" hidden="1" x14ac:dyDescent="0.25">
      <c r="A16" s="41">
        <v>9</v>
      </c>
      <c r="B16" s="41">
        <v>0</v>
      </c>
      <c r="C16" s="42">
        <v>0</v>
      </c>
      <c r="D16" s="42"/>
      <c r="E16" s="43">
        <f t="shared" si="0"/>
        <v>0</v>
      </c>
      <c r="F16" s="43">
        <f t="shared" si="1"/>
        <v>0</v>
      </c>
      <c r="G16" s="61" t="e">
        <f t="shared" si="2"/>
        <v>#DIV/0!</v>
      </c>
      <c r="H16" s="41"/>
      <c r="I16" s="41"/>
      <c r="J16" s="56">
        <f t="shared" si="3"/>
        <v>0</v>
      </c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6">
        <f t="shared" si="7"/>
        <v>0</v>
      </c>
      <c r="Y16" s="46">
        <f t="shared" si="4"/>
        <v>0</v>
      </c>
      <c r="Z16" s="47" t="e">
        <f t="shared" si="5"/>
        <v>#DIV/0!</v>
      </c>
    </row>
    <row r="17" spans="1:26" ht="15.75" hidden="1" x14ac:dyDescent="0.25">
      <c r="A17" s="41">
        <v>10</v>
      </c>
      <c r="B17" s="41">
        <v>0</v>
      </c>
      <c r="C17" s="42">
        <v>0</v>
      </c>
      <c r="D17" s="42"/>
      <c r="E17" s="43">
        <f t="shared" si="0"/>
        <v>0</v>
      </c>
      <c r="F17" s="43">
        <f t="shared" si="1"/>
        <v>0</v>
      </c>
      <c r="G17" s="61" t="e">
        <f t="shared" si="2"/>
        <v>#DIV/0!</v>
      </c>
      <c r="H17" s="41"/>
      <c r="I17" s="41"/>
      <c r="J17" s="56">
        <f t="shared" si="3"/>
        <v>0</v>
      </c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6">
        <f t="shared" si="7"/>
        <v>0</v>
      </c>
      <c r="Y17" s="46">
        <f t="shared" si="4"/>
        <v>0</v>
      </c>
      <c r="Z17" s="47" t="e">
        <f t="shared" si="5"/>
        <v>#DIV/0!</v>
      </c>
    </row>
    <row r="18" spans="1:26" ht="15.75" hidden="1" x14ac:dyDescent="0.25">
      <c r="A18" s="41">
        <v>11</v>
      </c>
      <c r="B18" s="41">
        <v>0</v>
      </c>
      <c r="C18" s="42">
        <v>0</v>
      </c>
      <c r="D18" s="42"/>
      <c r="E18" s="43">
        <f t="shared" si="0"/>
        <v>0</v>
      </c>
      <c r="F18" s="43">
        <f t="shared" si="1"/>
        <v>0</v>
      </c>
      <c r="G18" s="61" t="e">
        <f t="shared" si="2"/>
        <v>#DIV/0!</v>
      </c>
      <c r="H18" s="41"/>
      <c r="I18" s="41"/>
      <c r="J18" s="56">
        <f t="shared" si="3"/>
        <v>0</v>
      </c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6">
        <f t="shared" si="7"/>
        <v>0</v>
      </c>
      <c r="Y18" s="46">
        <f t="shared" si="4"/>
        <v>0</v>
      </c>
      <c r="Z18" s="47" t="e">
        <f t="shared" si="5"/>
        <v>#DIV/0!</v>
      </c>
    </row>
    <row r="19" spans="1:26" ht="15.75" hidden="1" x14ac:dyDescent="0.25">
      <c r="A19" s="41">
        <v>12</v>
      </c>
      <c r="B19" s="41">
        <v>0</v>
      </c>
      <c r="C19" s="42">
        <v>0</v>
      </c>
      <c r="D19" s="42"/>
      <c r="E19" s="43">
        <f t="shared" si="0"/>
        <v>0</v>
      </c>
      <c r="F19" s="43">
        <f t="shared" si="1"/>
        <v>0</v>
      </c>
      <c r="G19" s="61" t="e">
        <f t="shared" si="2"/>
        <v>#DIV/0!</v>
      </c>
      <c r="H19" s="41"/>
      <c r="I19" s="41"/>
      <c r="J19" s="56">
        <f t="shared" si="3"/>
        <v>0</v>
      </c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6">
        <f t="shared" si="7"/>
        <v>0</v>
      </c>
      <c r="Y19" s="46">
        <f t="shared" si="4"/>
        <v>0</v>
      </c>
      <c r="Z19" s="47" t="e">
        <f t="shared" si="5"/>
        <v>#DIV/0!</v>
      </c>
    </row>
    <row r="20" spans="1:26" ht="15.75" hidden="1" x14ac:dyDescent="0.25">
      <c r="A20" s="41">
        <v>13</v>
      </c>
      <c r="B20" s="41">
        <v>0</v>
      </c>
      <c r="C20" s="42">
        <v>0</v>
      </c>
      <c r="D20" s="42"/>
      <c r="E20" s="43">
        <f t="shared" si="0"/>
        <v>0</v>
      </c>
      <c r="F20" s="43">
        <f t="shared" si="1"/>
        <v>0</v>
      </c>
      <c r="G20" s="61" t="e">
        <f t="shared" si="2"/>
        <v>#DIV/0!</v>
      </c>
      <c r="H20" s="41"/>
      <c r="I20" s="41"/>
      <c r="J20" s="56">
        <f t="shared" si="3"/>
        <v>0</v>
      </c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6">
        <f t="shared" si="7"/>
        <v>0</v>
      </c>
      <c r="Y20" s="46">
        <f t="shared" si="4"/>
        <v>0</v>
      </c>
      <c r="Z20" s="47" t="e">
        <f t="shared" si="5"/>
        <v>#DIV/0!</v>
      </c>
    </row>
    <row r="21" spans="1:26" ht="15.75" hidden="1" x14ac:dyDescent="0.25">
      <c r="A21" s="41">
        <v>14</v>
      </c>
      <c r="B21" s="41">
        <v>0</v>
      </c>
      <c r="C21" s="42">
        <v>0</v>
      </c>
      <c r="D21" s="42"/>
      <c r="E21" s="43">
        <f t="shared" si="0"/>
        <v>0</v>
      </c>
      <c r="F21" s="43">
        <f t="shared" si="1"/>
        <v>0</v>
      </c>
      <c r="G21" s="61" t="e">
        <f t="shared" si="2"/>
        <v>#DIV/0!</v>
      </c>
      <c r="H21" s="41"/>
      <c r="I21" s="41"/>
      <c r="J21" s="56">
        <f t="shared" si="3"/>
        <v>0</v>
      </c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6">
        <f t="shared" si="7"/>
        <v>0</v>
      </c>
      <c r="Y21" s="46">
        <f t="shared" si="4"/>
        <v>0</v>
      </c>
      <c r="Z21" s="47" t="e">
        <f t="shared" si="5"/>
        <v>#DIV/0!</v>
      </c>
    </row>
    <row r="22" spans="1:26" ht="15.75" hidden="1" x14ac:dyDescent="0.25">
      <c r="A22" s="41">
        <v>15</v>
      </c>
      <c r="B22" s="41">
        <v>0</v>
      </c>
      <c r="C22" s="42">
        <v>0</v>
      </c>
      <c r="D22" s="42"/>
      <c r="E22" s="43">
        <f t="shared" si="0"/>
        <v>0</v>
      </c>
      <c r="F22" s="43">
        <f t="shared" si="1"/>
        <v>0</v>
      </c>
      <c r="G22" s="61" t="e">
        <f t="shared" si="2"/>
        <v>#DIV/0!</v>
      </c>
      <c r="H22" s="41"/>
      <c r="I22" s="41"/>
      <c r="J22" s="56">
        <f t="shared" si="3"/>
        <v>0</v>
      </c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6">
        <f t="shared" si="7"/>
        <v>0</v>
      </c>
      <c r="Y22" s="46">
        <f t="shared" si="4"/>
        <v>0</v>
      </c>
      <c r="Z22" s="47" t="e">
        <f t="shared" si="5"/>
        <v>#DIV/0!</v>
      </c>
    </row>
    <row r="23" spans="1:26" ht="15.75" hidden="1" x14ac:dyDescent="0.25">
      <c r="A23" s="41">
        <v>16</v>
      </c>
      <c r="B23" s="41">
        <v>0</v>
      </c>
      <c r="C23" s="42">
        <v>0</v>
      </c>
      <c r="D23" s="42"/>
      <c r="E23" s="43">
        <f t="shared" si="0"/>
        <v>0</v>
      </c>
      <c r="F23" s="43">
        <f t="shared" si="1"/>
        <v>0</v>
      </c>
      <c r="G23" s="61" t="e">
        <f t="shared" si="2"/>
        <v>#DIV/0!</v>
      </c>
      <c r="H23" s="41"/>
      <c r="I23" s="41"/>
      <c r="J23" s="56">
        <f t="shared" si="3"/>
        <v>0</v>
      </c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6">
        <f t="shared" si="7"/>
        <v>0</v>
      </c>
      <c r="Y23" s="46">
        <f t="shared" si="4"/>
        <v>0</v>
      </c>
      <c r="Z23" s="47" t="e">
        <f t="shared" si="5"/>
        <v>#DIV/0!</v>
      </c>
    </row>
    <row r="24" spans="1:26" ht="15.75" hidden="1" x14ac:dyDescent="0.25">
      <c r="A24" s="41">
        <v>17</v>
      </c>
      <c r="B24" s="41">
        <v>0</v>
      </c>
      <c r="C24" s="42">
        <v>0</v>
      </c>
      <c r="D24" s="42"/>
      <c r="E24" s="43">
        <f t="shared" si="0"/>
        <v>0</v>
      </c>
      <c r="F24" s="43">
        <f t="shared" si="1"/>
        <v>0</v>
      </c>
      <c r="G24" s="61" t="e">
        <f t="shared" si="2"/>
        <v>#DIV/0!</v>
      </c>
      <c r="H24" s="41"/>
      <c r="I24" s="41"/>
      <c r="J24" s="56">
        <f t="shared" si="3"/>
        <v>0</v>
      </c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6">
        <f t="shared" si="7"/>
        <v>0</v>
      </c>
      <c r="Y24" s="46">
        <f t="shared" si="4"/>
        <v>0</v>
      </c>
      <c r="Z24" s="47" t="e">
        <f t="shared" si="5"/>
        <v>#DIV/0!</v>
      </c>
    </row>
    <row r="25" spans="1:26" ht="15.75" hidden="1" x14ac:dyDescent="0.25">
      <c r="A25" s="41">
        <v>18</v>
      </c>
      <c r="B25" s="41">
        <v>0</v>
      </c>
      <c r="C25" s="42">
        <v>0</v>
      </c>
      <c r="D25" s="42"/>
      <c r="E25" s="43">
        <f t="shared" si="0"/>
        <v>0</v>
      </c>
      <c r="F25" s="43">
        <f t="shared" si="1"/>
        <v>0</v>
      </c>
      <c r="G25" s="61" t="e">
        <f t="shared" si="2"/>
        <v>#DIV/0!</v>
      </c>
      <c r="H25" s="41"/>
      <c r="I25" s="41"/>
      <c r="J25" s="56">
        <f t="shared" si="3"/>
        <v>0</v>
      </c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6">
        <f t="shared" si="7"/>
        <v>0</v>
      </c>
      <c r="Y25" s="46">
        <f t="shared" si="4"/>
        <v>0</v>
      </c>
      <c r="Z25" s="47" t="e">
        <f t="shared" si="5"/>
        <v>#DIV/0!</v>
      </c>
    </row>
    <row r="26" spans="1:26" ht="15.75" hidden="1" x14ac:dyDescent="0.25">
      <c r="A26" s="41">
        <v>19</v>
      </c>
      <c r="B26" s="41">
        <v>0</v>
      </c>
      <c r="C26" s="42">
        <v>0</v>
      </c>
      <c r="D26" s="42"/>
      <c r="E26" s="43">
        <f t="shared" si="0"/>
        <v>0</v>
      </c>
      <c r="F26" s="43">
        <f t="shared" si="1"/>
        <v>0</v>
      </c>
      <c r="G26" s="61" t="e">
        <f t="shared" si="2"/>
        <v>#DIV/0!</v>
      </c>
      <c r="H26" s="41"/>
      <c r="I26" s="41"/>
      <c r="J26" s="56">
        <f t="shared" si="3"/>
        <v>0</v>
      </c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6">
        <f t="shared" si="7"/>
        <v>0</v>
      </c>
      <c r="Y26" s="46">
        <f t="shared" si="4"/>
        <v>0</v>
      </c>
      <c r="Z26" s="47" t="e">
        <f t="shared" si="5"/>
        <v>#DIV/0!</v>
      </c>
    </row>
    <row r="27" spans="1:26" ht="15.75" hidden="1" x14ac:dyDescent="0.25">
      <c r="A27" s="41">
        <v>20</v>
      </c>
      <c r="B27" s="41">
        <v>0</v>
      </c>
      <c r="C27" s="42">
        <v>0</v>
      </c>
      <c r="D27" s="42"/>
      <c r="E27" s="43">
        <f t="shared" si="0"/>
        <v>0</v>
      </c>
      <c r="F27" s="43">
        <f t="shared" si="1"/>
        <v>0</v>
      </c>
      <c r="G27" s="61" t="e">
        <f t="shared" si="2"/>
        <v>#DIV/0!</v>
      </c>
      <c r="H27" s="41"/>
      <c r="I27" s="41"/>
      <c r="J27" s="56">
        <f t="shared" si="3"/>
        <v>0</v>
      </c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6">
        <f t="shared" si="7"/>
        <v>0</v>
      </c>
      <c r="Y27" s="46">
        <f t="shared" si="4"/>
        <v>0</v>
      </c>
      <c r="Z27" s="47" t="e">
        <f t="shared" si="5"/>
        <v>#DIV/0!</v>
      </c>
    </row>
    <row r="28" spans="1:26" ht="15.75" hidden="1" x14ac:dyDescent="0.25">
      <c r="A28" s="41">
        <v>21</v>
      </c>
      <c r="B28" s="41">
        <v>0</v>
      </c>
      <c r="C28" s="42">
        <v>0</v>
      </c>
      <c r="D28" s="42"/>
      <c r="E28" s="43">
        <f t="shared" si="0"/>
        <v>0</v>
      </c>
      <c r="F28" s="43">
        <f t="shared" si="1"/>
        <v>0</v>
      </c>
      <c r="G28" s="61" t="e">
        <f t="shared" si="2"/>
        <v>#DIV/0!</v>
      </c>
      <c r="H28" s="41"/>
      <c r="I28" s="41"/>
      <c r="J28" s="56">
        <f t="shared" si="3"/>
        <v>0</v>
      </c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6">
        <f t="shared" si="7"/>
        <v>0</v>
      </c>
      <c r="Y28" s="46">
        <f t="shared" si="4"/>
        <v>0</v>
      </c>
      <c r="Z28" s="47" t="e">
        <f t="shared" si="5"/>
        <v>#DIV/0!</v>
      </c>
    </row>
    <row r="29" spans="1:26" ht="28.5" customHeight="1" x14ac:dyDescent="0.25">
      <c r="A29" s="83" t="s">
        <v>0</v>
      </c>
      <c r="B29" s="83"/>
      <c r="C29" s="83"/>
      <c r="D29" s="62">
        <f>SUM(D8:D28)</f>
        <v>8000</v>
      </c>
      <c r="E29" s="62">
        <f t="shared" ref="E29:F29" si="8">SUM(E8:E28)</f>
        <v>1969.6679999999999</v>
      </c>
      <c r="F29" s="62">
        <f t="shared" si="8"/>
        <v>26.332000000000001</v>
      </c>
      <c r="G29" s="61">
        <f t="shared" si="2"/>
        <v>0.98680000000000001</v>
      </c>
      <c r="H29" s="63">
        <f t="shared" ref="H29" si="9">SUM(H8:H28)</f>
        <v>7894.46</v>
      </c>
      <c r="I29" s="63">
        <f t="shared" ref="I29" si="10">SUM(I8:I28)</f>
        <v>105.53999999999996</v>
      </c>
      <c r="J29" s="57">
        <f>SUM(J8:J28)</f>
        <v>1996</v>
      </c>
      <c r="K29" s="75"/>
      <c r="L29" s="76"/>
      <c r="M29" s="76"/>
      <c r="N29" s="76"/>
      <c r="O29" s="76"/>
      <c r="P29" s="76"/>
      <c r="Q29" s="76"/>
      <c r="R29" s="76"/>
      <c r="S29" s="76"/>
      <c r="T29" s="76"/>
      <c r="U29" s="76"/>
      <c r="V29" s="77"/>
      <c r="W29" s="48">
        <f>SUM(W8:W28)</f>
        <v>116</v>
      </c>
      <c r="X29" s="48">
        <f>SUM(X8:X28)</f>
        <v>26.332000000000001</v>
      </c>
      <c r="Y29" s="48">
        <f>SUM(Y8:Y28)</f>
        <v>1969.6679999999999</v>
      </c>
      <c r="Z29" s="47">
        <f t="shared" si="5"/>
        <v>0.9868076152304609</v>
      </c>
    </row>
    <row r="30" spans="1:26" ht="15.75" x14ac:dyDescent="0.25">
      <c r="A30" s="49"/>
      <c r="B30" s="38"/>
      <c r="C30" s="38"/>
      <c r="D30" s="38"/>
      <c r="E30" s="38"/>
      <c r="F30" s="38"/>
      <c r="G30" s="38"/>
      <c r="H30" s="38"/>
      <c r="I30" s="38"/>
    </row>
    <row r="31" spans="1:26" ht="15.75" x14ac:dyDescent="0.25">
      <c r="A31" s="49"/>
      <c r="B31" s="38"/>
      <c r="C31" s="38"/>
      <c r="D31" s="38"/>
      <c r="E31" s="38"/>
      <c r="F31" s="38"/>
      <c r="G31" s="38"/>
      <c r="H31" s="54"/>
      <c r="I31" s="38"/>
    </row>
    <row r="32" spans="1:26" ht="15.75" x14ac:dyDescent="0.25">
      <c r="A32" s="49"/>
      <c r="B32" s="38"/>
      <c r="C32" s="38"/>
      <c r="D32" s="38"/>
      <c r="E32" s="38"/>
      <c r="F32" s="38"/>
      <c r="G32" s="38"/>
      <c r="H32" s="38"/>
      <c r="I32" s="54"/>
    </row>
    <row r="33" spans="1:10" ht="15.75" x14ac:dyDescent="0.25">
      <c r="A33" s="49"/>
      <c r="B33" s="38"/>
      <c r="C33" s="38"/>
      <c r="D33" s="38"/>
      <c r="E33" s="38"/>
      <c r="F33" s="38"/>
      <c r="G33" s="38"/>
      <c r="H33" s="38"/>
      <c r="I33" s="38"/>
    </row>
    <row r="34" spans="1:10" ht="15.75" x14ac:dyDescent="0.25">
      <c r="B34" s="38"/>
      <c r="C34" s="38"/>
      <c r="D34" s="38"/>
      <c r="E34" s="38"/>
      <c r="F34" s="38"/>
      <c r="G34" s="38"/>
      <c r="H34" s="38"/>
      <c r="I34" s="38"/>
    </row>
    <row r="37" spans="1:10" x14ac:dyDescent="0.25">
      <c r="G37" s="53"/>
      <c r="H37" s="53"/>
      <c r="I37" s="53"/>
      <c r="J37" s="53"/>
    </row>
    <row r="38" spans="1:10" x14ac:dyDescent="0.25">
      <c r="G38" s="53"/>
      <c r="H38" s="53"/>
      <c r="I38" s="53"/>
    </row>
  </sheetData>
  <mergeCells count="20">
    <mergeCell ref="J2:V2"/>
    <mergeCell ref="J3:V4"/>
    <mergeCell ref="W3:W6"/>
    <mergeCell ref="X3:X6"/>
    <mergeCell ref="K5:V5"/>
    <mergeCell ref="D3:D6"/>
    <mergeCell ref="A1:I2"/>
    <mergeCell ref="A29:C29"/>
    <mergeCell ref="H3:H6"/>
    <mergeCell ref="I3:I6"/>
    <mergeCell ref="A3:A6"/>
    <mergeCell ref="B3:B6"/>
    <mergeCell ref="C3:C6"/>
    <mergeCell ref="E3:E6"/>
    <mergeCell ref="F3:F6"/>
    <mergeCell ref="Y3:Y6"/>
    <mergeCell ref="Z3:Z6"/>
    <mergeCell ref="K29:V29"/>
    <mergeCell ref="J7:V7"/>
    <mergeCell ref="G3:G6"/>
  </mergeCells>
  <pageMargins left="0.7" right="0.7" top="0.75" bottom="0.75" header="0.3" footer="0.3"/>
  <pageSetup paperSize="9" scale="58" orientation="portrait" r:id="rId1"/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E10"/>
  <sheetViews>
    <sheetView view="pageBreakPreview" zoomScaleNormal="100" zoomScaleSheetLayoutView="100" workbookViewId="0">
      <selection activeCell="B11" sqref="B11"/>
    </sheetView>
  </sheetViews>
  <sheetFormatPr defaultColWidth="9.140625" defaultRowHeight="28.5" x14ac:dyDescent="0.25"/>
  <cols>
    <col min="1" max="3" width="20" style="2" customWidth="1"/>
    <col min="4" max="4" width="43.85546875" style="2" customWidth="1"/>
    <col min="5" max="5" width="9.140625" style="14"/>
    <col min="6" max="16384" width="9.140625" style="2"/>
  </cols>
  <sheetData>
    <row r="1" spans="1:5" x14ac:dyDescent="0.25">
      <c r="A1" s="94" t="s">
        <v>11</v>
      </c>
      <c r="B1" s="94"/>
      <c r="C1" s="94"/>
      <c r="D1" s="94"/>
      <c r="E1" s="11"/>
    </row>
    <row r="2" spans="1:5" ht="85.5" x14ac:dyDescent="0.25">
      <c r="A2" s="65" t="s">
        <v>12</v>
      </c>
      <c r="B2" s="65" t="s">
        <v>13</v>
      </c>
      <c r="C2" s="65" t="s">
        <v>14</v>
      </c>
      <c r="D2" s="65" t="s">
        <v>15</v>
      </c>
      <c r="E2" s="11" t="s">
        <v>17</v>
      </c>
    </row>
    <row r="3" spans="1:5" ht="15" x14ac:dyDescent="0.25">
      <c r="A3" s="66">
        <v>1</v>
      </c>
      <c r="B3" s="66">
        <v>2</v>
      </c>
      <c r="C3" s="66" t="s">
        <v>16</v>
      </c>
      <c r="D3" s="66">
        <v>4</v>
      </c>
      <c r="E3" s="2"/>
    </row>
    <row r="4" spans="1:5" ht="36" x14ac:dyDescent="0.25">
      <c r="A4" s="12">
        <f>'Ģimenes ārsta prakse'!D29</f>
        <v>8000</v>
      </c>
      <c r="B4" s="12">
        <f>'Ģimenes ārsta prakse'!H29</f>
        <v>7894.46</v>
      </c>
      <c r="C4" s="12">
        <f>A4-B4</f>
        <v>105.53999999999996</v>
      </c>
      <c r="D4" s="15"/>
      <c r="E4" s="13"/>
    </row>
    <row r="8" spans="1:5" x14ac:dyDescent="0.25">
      <c r="A8" s="8" t="s">
        <v>32</v>
      </c>
      <c r="B8" s="8" t="b">
        <f>B9&gt;=B10</f>
        <v>1</v>
      </c>
      <c r="C8" s="8" t="b">
        <f>C9&lt;=C10</f>
        <v>1</v>
      </c>
    </row>
    <row r="9" spans="1:5" x14ac:dyDescent="0.25">
      <c r="A9" s="2" t="s">
        <v>33</v>
      </c>
      <c r="B9" s="10">
        <f>B4</f>
        <v>7894.46</v>
      </c>
      <c r="C9" s="10">
        <f>C4</f>
        <v>105.53999999999996</v>
      </c>
    </row>
    <row r="10" spans="1:5" x14ac:dyDescent="0.25">
      <c r="A10" s="2" t="s">
        <v>34</v>
      </c>
      <c r="B10" s="10">
        <f>'Projekta 2.pielikums'!I7</f>
        <v>7520</v>
      </c>
      <c r="C10" s="10">
        <f>'Projekta 2.pielikums'!I8+'Projekta 2.pielikums'!I10</f>
        <v>480</v>
      </c>
    </row>
  </sheetData>
  <mergeCells count="1">
    <mergeCell ref="A1:D1"/>
  </mergeCells>
  <pageMargins left="0.70866141732283472" right="0.70866141732283472" top="0.74803149606299213" bottom="0.74803149606299213" header="0.31496062992125984" footer="0.31496062992125984"/>
  <pageSetup scale="84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O15"/>
  <sheetViews>
    <sheetView tabSelected="1" view="pageBreakPreview" zoomScaleNormal="100" zoomScaleSheetLayoutView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A10" sqref="A10:XFD10"/>
    </sheetView>
  </sheetViews>
  <sheetFormatPr defaultColWidth="9.140625" defaultRowHeight="16.5" x14ac:dyDescent="0.25"/>
  <cols>
    <col min="1" max="1" width="34.7109375" style="17" customWidth="1"/>
    <col min="2" max="8" width="13.7109375" style="17" customWidth="1"/>
    <col min="9" max="9" width="17.140625" style="17" customWidth="1"/>
    <col min="10" max="10" width="16.85546875" style="17" customWidth="1"/>
    <col min="11" max="11" width="9.140625" style="17"/>
    <col min="12" max="12" width="17.85546875" style="17" customWidth="1"/>
    <col min="13" max="13" width="9.140625" style="17"/>
    <col min="14" max="14" width="9.85546875" style="17" bestFit="1" customWidth="1"/>
    <col min="15" max="16384" width="9.140625" style="17"/>
  </cols>
  <sheetData>
    <row r="1" spans="1:15" ht="18" customHeight="1" x14ac:dyDescent="0.25">
      <c r="A1" s="102" t="s">
        <v>18</v>
      </c>
      <c r="B1" s="102"/>
      <c r="C1" s="102"/>
      <c r="D1" s="102"/>
      <c r="E1" s="102"/>
      <c r="F1" s="102"/>
      <c r="G1" s="102"/>
      <c r="H1" s="102"/>
      <c r="I1" s="102"/>
      <c r="J1" s="102"/>
      <c r="K1" s="16"/>
    </row>
    <row r="2" spans="1:15" ht="18" customHeight="1" x14ac:dyDescent="0.25">
      <c r="A2" s="103"/>
      <c r="B2" s="103"/>
      <c r="C2" s="103"/>
      <c r="D2" s="103"/>
      <c r="E2" s="103"/>
      <c r="F2" s="103"/>
      <c r="G2" s="103"/>
      <c r="H2" s="103"/>
      <c r="I2" s="103"/>
      <c r="J2" s="103"/>
    </row>
    <row r="3" spans="1:15" s="20" customFormat="1" ht="33" x14ac:dyDescent="0.25">
      <c r="A3" s="95" t="s">
        <v>19</v>
      </c>
      <c r="B3" s="18" t="s">
        <v>23</v>
      </c>
      <c r="C3" s="18" t="s">
        <v>24</v>
      </c>
      <c r="D3" s="18" t="s">
        <v>25</v>
      </c>
      <c r="E3" s="18" t="s">
        <v>26</v>
      </c>
      <c r="F3" s="18" t="s">
        <v>57</v>
      </c>
      <c r="G3" s="18" t="s">
        <v>58</v>
      </c>
      <c r="H3" s="18" t="s">
        <v>59</v>
      </c>
      <c r="I3" s="97" t="s">
        <v>27</v>
      </c>
      <c r="J3" s="97" t="s">
        <v>28</v>
      </c>
      <c r="K3" s="19" t="s">
        <v>1</v>
      </c>
      <c r="L3" s="98" t="s">
        <v>36</v>
      </c>
    </row>
    <row r="4" spans="1:15" s="20" customFormat="1" ht="47.25" x14ac:dyDescent="0.25">
      <c r="A4" s="96"/>
      <c r="B4" s="21" t="s">
        <v>22</v>
      </c>
      <c r="C4" s="21" t="s">
        <v>22</v>
      </c>
      <c r="D4" s="21" t="s">
        <v>22</v>
      </c>
      <c r="E4" s="21" t="s">
        <v>22</v>
      </c>
      <c r="F4" s="21" t="s">
        <v>22</v>
      </c>
      <c r="G4" s="21" t="s">
        <v>22</v>
      </c>
      <c r="H4" s="21" t="s">
        <v>22</v>
      </c>
      <c r="I4" s="21" t="s">
        <v>22</v>
      </c>
      <c r="J4" s="21" t="s">
        <v>30</v>
      </c>
      <c r="K4" s="19" t="s">
        <v>1</v>
      </c>
      <c r="L4" s="99"/>
    </row>
    <row r="5" spans="1:15" ht="33" x14ac:dyDescent="0.25">
      <c r="A5" s="67" t="s">
        <v>29</v>
      </c>
      <c r="B5" s="22">
        <f t="shared" ref="B5:H6" si="0">IF($L$12&gt;0,$L5/$L$12*B$14*$L$14,0)</f>
        <v>1700</v>
      </c>
      <c r="C5" s="22">
        <f t="shared" si="0"/>
        <v>2720</v>
      </c>
      <c r="D5" s="22">
        <f t="shared" si="0"/>
        <v>2380</v>
      </c>
      <c r="E5" s="22">
        <f t="shared" si="0"/>
        <v>0</v>
      </c>
      <c r="F5" s="22">
        <f t="shared" si="0"/>
        <v>0</v>
      </c>
      <c r="G5" s="22">
        <f t="shared" si="0"/>
        <v>0</v>
      </c>
      <c r="H5" s="22">
        <f t="shared" si="0"/>
        <v>0</v>
      </c>
      <c r="I5" s="23">
        <f t="shared" ref="I5:I11" si="1">SUM(B5:H5)</f>
        <v>6800</v>
      </c>
      <c r="J5" s="24">
        <f t="shared" ref="J5:J12" si="2">IF($I$9&gt;0,I5/$I$9,0)</f>
        <v>0.85</v>
      </c>
      <c r="K5" s="19" t="s">
        <v>1</v>
      </c>
      <c r="L5" s="25">
        <v>0.85</v>
      </c>
    </row>
    <row r="6" spans="1:15" ht="33" x14ac:dyDescent="0.25">
      <c r="A6" s="67" t="s">
        <v>60</v>
      </c>
      <c r="B6" s="22">
        <f t="shared" si="0"/>
        <v>180</v>
      </c>
      <c r="C6" s="22">
        <f t="shared" si="0"/>
        <v>288</v>
      </c>
      <c r="D6" s="22">
        <f t="shared" si="0"/>
        <v>252</v>
      </c>
      <c r="E6" s="22">
        <f t="shared" si="0"/>
        <v>0</v>
      </c>
      <c r="F6" s="22">
        <f t="shared" si="0"/>
        <v>0</v>
      </c>
      <c r="G6" s="22">
        <f t="shared" si="0"/>
        <v>0</v>
      </c>
      <c r="H6" s="22">
        <f t="shared" si="0"/>
        <v>0</v>
      </c>
      <c r="I6" s="23">
        <f t="shared" si="1"/>
        <v>720</v>
      </c>
      <c r="J6" s="24">
        <f t="shared" si="2"/>
        <v>0.09</v>
      </c>
      <c r="K6" s="19" t="s">
        <v>1</v>
      </c>
      <c r="L6" s="25">
        <v>0.09</v>
      </c>
    </row>
    <row r="7" spans="1:15" ht="33" x14ac:dyDescent="0.25">
      <c r="A7" s="68" t="s">
        <v>61</v>
      </c>
      <c r="B7" s="26">
        <f t="shared" ref="B7:H7" si="3">SUM(B5:B6)</f>
        <v>1880</v>
      </c>
      <c r="C7" s="26">
        <f t="shared" si="3"/>
        <v>3008</v>
      </c>
      <c r="D7" s="26">
        <f t="shared" si="3"/>
        <v>2632</v>
      </c>
      <c r="E7" s="26">
        <f t="shared" si="3"/>
        <v>0</v>
      </c>
      <c r="F7" s="26">
        <f t="shared" si="3"/>
        <v>0</v>
      </c>
      <c r="G7" s="26">
        <f t="shared" si="3"/>
        <v>0</v>
      </c>
      <c r="H7" s="26">
        <f t="shared" si="3"/>
        <v>0</v>
      </c>
      <c r="I7" s="26">
        <f t="shared" si="1"/>
        <v>7520</v>
      </c>
      <c r="J7" s="27">
        <f t="shared" si="2"/>
        <v>0.94</v>
      </c>
      <c r="K7" s="19" t="s">
        <v>1</v>
      </c>
      <c r="L7" s="25">
        <f>SUM(L5:L6)</f>
        <v>0.94</v>
      </c>
      <c r="O7" s="17" t="s">
        <v>32</v>
      </c>
    </row>
    <row r="8" spans="1:15" ht="33" x14ac:dyDescent="0.25">
      <c r="A8" s="69" t="s">
        <v>62</v>
      </c>
      <c r="B8" s="22">
        <f t="shared" ref="B8:H8" si="4">IF($L$12&gt;0,$L8/$L$12*B$14*$L$14,0)</f>
        <v>120</v>
      </c>
      <c r="C8" s="22">
        <f t="shared" si="4"/>
        <v>192</v>
      </c>
      <c r="D8" s="22">
        <f t="shared" si="4"/>
        <v>167.99999999999997</v>
      </c>
      <c r="E8" s="22">
        <f t="shared" si="4"/>
        <v>0</v>
      </c>
      <c r="F8" s="22">
        <f t="shared" si="4"/>
        <v>0</v>
      </c>
      <c r="G8" s="22">
        <f t="shared" si="4"/>
        <v>0</v>
      </c>
      <c r="H8" s="22">
        <f t="shared" si="4"/>
        <v>0</v>
      </c>
      <c r="I8" s="23">
        <f t="shared" si="1"/>
        <v>480</v>
      </c>
      <c r="J8" s="24">
        <f t="shared" si="2"/>
        <v>0.06</v>
      </c>
      <c r="K8" s="19" t="s">
        <v>1</v>
      </c>
      <c r="L8" s="25">
        <v>0.06</v>
      </c>
      <c r="N8" s="35">
        <f>'Līguma pielikums'!B4</f>
        <v>7894.46</v>
      </c>
      <c r="O8" s="17" t="b">
        <f>I7&lt;=N8</f>
        <v>1</v>
      </c>
    </row>
    <row r="9" spans="1:15" ht="33" x14ac:dyDescent="0.25">
      <c r="A9" s="70" t="s">
        <v>20</v>
      </c>
      <c r="B9" s="28">
        <f>SUM(B7:B8)</f>
        <v>2000</v>
      </c>
      <c r="C9" s="28">
        <f t="shared" ref="C9:H9" si="5">SUM(C7:C8)</f>
        <v>3200</v>
      </c>
      <c r="D9" s="28">
        <f t="shared" si="5"/>
        <v>2800</v>
      </c>
      <c r="E9" s="28">
        <f t="shared" si="5"/>
        <v>0</v>
      </c>
      <c r="F9" s="28">
        <f t="shared" si="5"/>
        <v>0</v>
      </c>
      <c r="G9" s="28">
        <f t="shared" si="5"/>
        <v>0</v>
      </c>
      <c r="H9" s="28">
        <f t="shared" si="5"/>
        <v>0</v>
      </c>
      <c r="I9" s="28">
        <f t="shared" si="1"/>
        <v>8000</v>
      </c>
      <c r="J9" s="29">
        <f t="shared" si="2"/>
        <v>1</v>
      </c>
      <c r="K9" s="19" t="s">
        <v>1</v>
      </c>
      <c r="L9" s="25">
        <f>L7+L8</f>
        <v>1</v>
      </c>
    </row>
    <row r="10" spans="1:15" ht="33" x14ac:dyDescent="0.25">
      <c r="A10" s="69" t="s">
        <v>63</v>
      </c>
      <c r="B10" s="22">
        <f t="shared" ref="B10:H10" si="6">IF($L$12&gt;0,$L10/$L$12*B$14*$L$14,0)</f>
        <v>0</v>
      </c>
      <c r="C10" s="22">
        <f t="shared" si="6"/>
        <v>0</v>
      </c>
      <c r="D10" s="22">
        <f t="shared" si="6"/>
        <v>0</v>
      </c>
      <c r="E10" s="22">
        <f t="shared" si="6"/>
        <v>0</v>
      </c>
      <c r="F10" s="22">
        <f t="shared" si="6"/>
        <v>0</v>
      </c>
      <c r="G10" s="22">
        <f t="shared" si="6"/>
        <v>0</v>
      </c>
      <c r="H10" s="22">
        <f t="shared" si="6"/>
        <v>0</v>
      </c>
      <c r="I10" s="23">
        <f t="shared" si="1"/>
        <v>0</v>
      </c>
      <c r="J10" s="24">
        <f t="shared" si="2"/>
        <v>0</v>
      </c>
      <c r="K10" s="19" t="s">
        <v>1</v>
      </c>
      <c r="L10" s="25">
        <v>0</v>
      </c>
      <c r="N10" s="36"/>
    </row>
    <row r="11" spans="1:15" ht="33" x14ac:dyDescent="0.25">
      <c r="A11" s="70" t="s">
        <v>31</v>
      </c>
      <c r="B11" s="28">
        <f t="shared" ref="B11:H11" si="7">SUM(B10:B10)</f>
        <v>0</v>
      </c>
      <c r="C11" s="28">
        <f t="shared" si="7"/>
        <v>0</v>
      </c>
      <c r="D11" s="28">
        <f t="shared" si="7"/>
        <v>0</v>
      </c>
      <c r="E11" s="28">
        <f t="shared" si="7"/>
        <v>0</v>
      </c>
      <c r="F11" s="28">
        <f t="shared" si="7"/>
        <v>0</v>
      </c>
      <c r="G11" s="28">
        <f t="shared" si="7"/>
        <v>0</v>
      </c>
      <c r="H11" s="28">
        <f t="shared" si="7"/>
        <v>0</v>
      </c>
      <c r="I11" s="28">
        <f t="shared" si="1"/>
        <v>0</v>
      </c>
      <c r="J11" s="30">
        <f t="shared" si="2"/>
        <v>0</v>
      </c>
      <c r="K11" s="19" t="s">
        <v>1</v>
      </c>
      <c r="L11" s="25">
        <f>SUM(L10:L10)</f>
        <v>0</v>
      </c>
    </row>
    <row r="12" spans="1:15" ht="33" x14ac:dyDescent="0.25">
      <c r="A12" s="71" t="s">
        <v>21</v>
      </c>
      <c r="B12" s="31">
        <f t="shared" ref="B12:H12" si="8">B9+B11</f>
        <v>2000</v>
      </c>
      <c r="C12" s="31">
        <f t="shared" si="8"/>
        <v>3200</v>
      </c>
      <c r="D12" s="31">
        <f t="shared" si="8"/>
        <v>2800</v>
      </c>
      <c r="E12" s="31">
        <f t="shared" si="8"/>
        <v>0</v>
      </c>
      <c r="F12" s="31">
        <f t="shared" si="8"/>
        <v>0</v>
      </c>
      <c r="G12" s="31">
        <f t="shared" si="8"/>
        <v>0</v>
      </c>
      <c r="H12" s="31">
        <f t="shared" si="8"/>
        <v>0</v>
      </c>
      <c r="I12" s="31">
        <f>SUM(B12:H12)</f>
        <v>8000</v>
      </c>
      <c r="J12" s="32">
        <f t="shared" si="2"/>
        <v>1</v>
      </c>
      <c r="K12" s="19" t="s">
        <v>1</v>
      </c>
      <c r="L12" s="25">
        <f>L9+L11</f>
        <v>1</v>
      </c>
    </row>
    <row r="13" spans="1:15" ht="33" x14ac:dyDescent="0.25">
      <c r="K13" s="19" t="s">
        <v>1</v>
      </c>
    </row>
    <row r="14" spans="1:15" ht="33" x14ac:dyDescent="0.25">
      <c r="A14" s="33" t="s">
        <v>37</v>
      </c>
      <c r="B14" s="25">
        <v>0.25</v>
      </c>
      <c r="C14" s="25">
        <v>0.4</v>
      </c>
      <c r="D14" s="25">
        <v>0.35</v>
      </c>
      <c r="E14" s="25">
        <v>0</v>
      </c>
      <c r="F14" s="25">
        <v>0</v>
      </c>
      <c r="G14" s="25">
        <v>0</v>
      </c>
      <c r="H14" s="25">
        <v>0</v>
      </c>
      <c r="I14" s="25">
        <f>SUM(B14:H14)</f>
        <v>1</v>
      </c>
      <c r="J14" s="100" t="s">
        <v>35</v>
      </c>
      <c r="K14" s="101"/>
      <c r="L14" s="34">
        <f>'Līguma pielikums'!A4</f>
        <v>8000</v>
      </c>
      <c r="M14" s="16" t="s">
        <v>1</v>
      </c>
      <c r="N14" s="16"/>
    </row>
    <row r="15" spans="1:15" ht="33" x14ac:dyDescent="0.25">
      <c r="K15" s="19" t="s">
        <v>1</v>
      </c>
    </row>
  </sheetData>
  <mergeCells count="5">
    <mergeCell ref="A3:A4"/>
    <mergeCell ref="I3:J3"/>
    <mergeCell ref="L3:L4"/>
    <mergeCell ref="J14:K14"/>
    <mergeCell ref="A1:J2"/>
  </mergeCells>
  <pageMargins left="0.70866141732283472" right="0.70866141732283472" top="0.74803149606299213" bottom="0.74803149606299213" header="0.31496062992125984" footer="0.31496062992125984"/>
  <pageSetup scale="74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4"/>
  <sheetViews>
    <sheetView workbookViewId="0">
      <selection activeCell="C13" sqref="C13"/>
    </sheetView>
  </sheetViews>
  <sheetFormatPr defaultRowHeight="15" x14ac:dyDescent="0.25"/>
  <cols>
    <col min="1" max="1" width="23.140625" customWidth="1"/>
    <col min="2" max="4" width="14.140625" customWidth="1"/>
    <col min="6" max="6" width="11.42578125" bestFit="1" customWidth="1"/>
  </cols>
  <sheetData>
    <row r="1" spans="1:6" s="1" customFormat="1" ht="41.25" customHeight="1" x14ac:dyDescent="0.25">
      <c r="A1" s="4"/>
      <c r="B1" s="4" t="s">
        <v>5</v>
      </c>
      <c r="C1" s="4" t="s">
        <v>6</v>
      </c>
      <c r="D1" s="4" t="s">
        <v>7</v>
      </c>
    </row>
    <row r="2" spans="1:6" s="2" customFormat="1" ht="24" customHeight="1" x14ac:dyDescent="0.25">
      <c r="A2" s="5" t="s">
        <v>3</v>
      </c>
      <c r="B2" s="3" t="e">
        <f>#REF!</f>
        <v>#REF!</v>
      </c>
      <c r="C2" s="3"/>
      <c r="D2" s="3" t="e">
        <f>IF(B2&gt;C2,0,B2-C2)</f>
        <v>#REF!</v>
      </c>
      <c r="F2" s="10"/>
    </row>
    <row r="3" spans="1:6" s="2" customFormat="1" ht="24" customHeight="1" x14ac:dyDescent="0.25">
      <c r="A3" s="5" t="s">
        <v>4</v>
      </c>
      <c r="B3" s="3" t="e">
        <f>#REF!</f>
        <v>#REF!</v>
      </c>
      <c r="C3" s="3"/>
      <c r="D3" s="3" t="e">
        <f>IF(B3&lt;C3,0,B3-C3)</f>
        <v>#REF!</v>
      </c>
    </row>
    <row r="4" spans="1:6" s="8" customFormat="1" ht="24" customHeight="1" x14ac:dyDescent="0.25">
      <c r="A4" s="6" t="s">
        <v>2</v>
      </c>
      <c r="B4" s="9" t="e">
        <f t="shared" ref="B4:C4" si="0">SUM(B2:B3)</f>
        <v>#REF!</v>
      </c>
      <c r="C4" s="9">
        <f t="shared" si="0"/>
        <v>0</v>
      </c>
      <c r="D4" s="7" t="e">
        <f>SUM(D2:D3)</f>
        <v>#REF!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Ģimenes ārsta prakse</vt:lpstr>
      <vt:lpstr>Līguma pielikums</vt:lpstr>
      <vt:lpstr>Projekta 2.pielikums</vt:lpstr>
      <vt:lpstr>Pārbaude</vt:lpstr>
      <vt:lpstr>'Ģimenes ārsta prakse'!Print_Area</vt:lpstr>
      <vt:lpstr>'Līguma pielikums'!Print_Area</vt:lpstr>
      <vt:lpstr>'Projekta 2.pielikums'!Print_Area</vt:lpstr>
    </vt:vector>
  </TitlesOfParts>
  <Company>LR Veselības ministrija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Infrastruktūras izmantošanas valsts apmaksāto pakalpojumu sniegšanai un citu darbību veikšanai proporcijas aprēķins</dc:title>
  <dc:subject>Aprēķins</dc:subject>
  <dc:creator>J.Blaževičs</dc:creator>
  <cp:lastModifiedBy>Indra Matisone</cp:lastModifiedBy>
  <cp:lastPrinted>2017-01-26T13:22:43Z</cp:lastPrinted>
  <dcterms:created xsi:type="dcterms:W3CDTF">2012-10-25T11:13:17Z</dcterms:created>
  <dcterms:modified xsi:type="dcterms:W3CDTF">2020-12-30T09:32:41Z</dcterms:modified>
</cp:coreProperties>
</file>